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sns-sip-01\FinancieraSNS\Contabilidad\1-ALTAGRACIA PEÑA\5- AÑO 2025\4 - ARCHIVOS SISACNOC - CIERRE FINAL SNS DICIEMBRE 2025\"/>
    </mc:Choice>
  </mc:AlternateContent>
  <xr:revisionPtr revIDLastSave="0" documentId="13_ncr:1_{378CB385-1D86-4CC8-A363-BA952BE0DBEB}" xr6:coauthVersionLast="47" xr6:coauthVersionMax="47" xr10:uidLastSave="{00000000-0000-0000-0000-000000000000}"/>
  <bookViews>
    <workbookView xWindow="-120" yWindow="-120" windowWidth="21840" windowHeight="13140" xr2:uid="{514DDBC0-5D07-4F19-AAB3-792B4EB37223}"/>
  </bookViews>
  <sheets>
    <sheet name="Notas  del 7 en adelante " sheetId="1" r:id="rId1"/>
  </sheets>
  <externalReferences>
    <externalReference r:id="rId2"/>
    <externalReference r:id="rId3"/>
  </externalReferences>
  <definedNames>
    <definedName name="_xlnm.Print_Area" localSheetId="0">'Notas  del 7 en adelante '!$A$1:$E$369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9" i="1" l="1"/>
  <c r="B368" i="1"/>
  <c r="B369" i="1" s="1"/>
  <c r="A368" i="1"/>
  <c r="D362" i="1"/>
  <c r="B361" i="1"/>
  <c r="A361" i="1"/>
  <c r="B360" i="1"/>
  <c r="B359" i="1"/>
  <c r="B358" i="1"/>
  <c r="B357" i="1"/>
  <c r="A357" i="1"/>
  <c r="B356" i="1"/>
  <c r="A356" i="1"/>
  <c r="B355" i="1"/>
  <c r="B354" i="1"/>
  <c r="B353" i="1"/>
  <c r="B351" i="1"/>
  <c r="B350" i="1"/>
  <c r="B349" i="1"/>
  <c r="A349" i="1"/>
  <c r="B348" i="1"/>
  <c r="B347" i="1"/>
  <c r="A347" i="1"/>
  <c r="B346" i="1"/>
  <c r="A346" i="1"/>
  <c r="B345" i="1"/>
  <c r="A345" i="1"/>
  <c r="B344" i="1"/>
  <c r="A344" i="1"/>
  <c r="B343" i="1"/>
  <c r="A343" i="1"/>
  <c r="B342" i="1"/>
  <c r="A342" i="1"/>
  <c r="B341" i="1"/>
  <c r="A341" i="1"/>
  <c r="B340" i="1"/>
  <c r="B339" i="1"/>
  <c r="B337" i="1"/>
  <c r="B336" i="1"/>
  <c r="B334" i="1"/>
  <c r="B333" i="1"/>
  <c r="B332" i="1"/>
  <c r="B330" i="1"/>
  <c r="D321" i="1"/>
  <c r="B320" i="1"/>
  <c r="B319" i="1"/>
  <c r="B318" i="1"/>
  <c r="B317" i="1"/>
  <c r="B316" i="1"/>
  <c r="A316" i="1"/>
  <c r="B315" i="1"/>
  <c r="B314" i="1"/>
  <c r="B313" i="1"/>
  <c r="B312" i="1"/>
  <c r="B311" i="1"/>
  <c r="B310" i="1"/>
  <c r="B309" i="1"/>
  <c r="D297" i="1"/>
  <c r="B296" i="1"/>
  <c r="B295" i="1"/>
  <c r="A295" i="1"/>
  <c r="B294" i="1"/>
  <c r="B293" i="1"/>
  <c r="B292" i="1"/>
  <c r="B291" i="1"/>
  <c r="A291" i="1"/>
  <c r="B290" i="1"/>
  <c r="A290" i="1"/>
  <c r="B289" i="1"/>
  <c r="B287" i="1"/>
  <c r="B286" i="1"/>
  <c r="A286" i="1"/>
  <c r="B284" i="1"/>
  <c r="B283" i="1"/>
  <c r="A283" i="1"/>
  <c r="B280" i="1"/>
  <c r="A280" i="1"/>
  <c r="B278" i="1"/>
  <c r="A278" i="1"/>
  <c r="D270" i="1"/>
  <c r="B269" i="1"/>
  <c r="A269" i="1"/>
  <c r="B268" i="1"/>
  <c r="B267" i="1"/>
  <c r="A267" i="1"/>
  <c r="B266" i="1"/>
  <c r="B265" i="1"/>
  <c r="A265" i="1"/>
  <c r="B264" i="1"/>
  <c r="A264" i="1"/>
  <c r="B263" i="1"/>
  <c r="D253" i="1"/>
  <c r="B252" i="1"/>
  <c r="B251" i="1"/>
  <c r="B250" i="1"/>
  <c r="B249" i="1"/>
  <c r="B248" i="1"/>
  <c r="B247" i="1"/>
  <c r="B246" i="1"/>
  <c r="B245" i="1"/>
  <c r="A245" i="1"/>
  <c r="B244" i="1"/>
  <c r="B243" i="1"/>
  <c r="A243" i="1"/>
  <c r="B239" i="1"/>
  <c r="A239" i="1"/>
  <c r="B238" i="1"/>
  <c r="B237" i="1"/>
  <c r="A237" i="1"/>
  <c r="B235" i="1"/>
  <c r="B234" i="1"/>
  <c r="B233" i="1"/>
  <c r="B232" i="1"/>
  <c r="A231" i="1"/>
  <c r="B230" i="1"/>
  <c r="B229" i="1"/>
  <c r="B227" i="1"/>
  <c r="B225" i="1"/>
  <c r="A225" i="1"/>
  <c r="B224" i="1"/>
  <c r="B223" i="1"/>
  <c r="B222" i="1"/>
  <c r="D212" i="1"/>
  <c r="B211" i="1"/>
  <c r="A210" i="1"/>
  <c r="B209" i="1"/>
  <c r="A209" i="1"/>
  <c r="B208" i="1"/>
  <c r="A208" i="1"/>
  <c r="B207" i="1"/>
  <c r="A207" i="1"/>
  <c r="B206" i="1"/>
  <c r="D203" i="1"/>
  <c r="B202" i="1"/>
  <c r="B201" i="1"/>
  <c r="B200" i="1"/>
  <c r="D191" i="1"/>
  <c r="B190" i="1"/>
  <c r="B189" i="1"/>
  <c r="B188" i="1"/>
  <c r="B187" i="1"/>
  <c r="D179" i="1"/>
  <c r="B179" i="1"/>
  <c r="A178" i="1"/>
  <c r="A172" i="1"/>
  <c r="D169" i="1"/>
  <c r="B168" i="1"/>
  <c r="A168" i="1"/>
  <c r="B167" i="1"/>
  <c r="B166" i="1"/>
  <c r="A160" i="1"/>
  <c r="D157" i="1"/>
  <c r="B156" i="1"/>
  <c r="A156" i="1"/>
  <c r="B155" i="1"/>
  <c r="A155" i="1"/>
  <c r="A149" i="1"/>
  <c r="D147" i="1"/>
  <c r="B147" i="1"/>
  <c r="A138" i="1"/>
  <c r="D133" i="1"/>
  <c r="B133" i="1"/>
  <c r="E130" i="1"/>
  <c r="E128" i="1"/>
  <c r="D127" i="1"/>
  <c r="C127" i="1"/>
  <c r="C135" i="1" s="1"/>
  <c r="B127" i="1"/>
  <c r="E126" i="1"/>
  <c r="E125" i="1"/>
  <c r="E124" i="1"/>
  <c r="E123" i="1"/>
  <c r="D114" i="1"/>
  <c r="C114" i="1"/>
  <c r="B113" i="1"/>
  <c r="E113" i="1" s="1"/>
  <c r="B112" i="1"/>
  <c r="E111" i="1"/>
  <c r="O125" i="1" s="1"/>
  <c r="O126" i="1" s="1"/>
  <c r="B109" i="1"/>
  <c r="E108" i="1"/>
  <c r="E107" i="1"/>
  <c r="D106" i="1"/>
  <c r="D109" i="1" s="1"/>
  <c r="C106" i="1"/>
  <c r="C104" i="1"/>
  <c r="E103" i="1"/>
  <c r="A97" i="1"/>
  <c r="D95" i="1"/>
  <c r="B94" i="1"/>
  <c r="B95" i="1" s="1"/>
  <c r="A94" i="1"/>
  <c r="A88" i="1"/>
  <c r="D85" i="1"/>
  <c r="B84" i="1"/>
  <c r="B83" i="1"/>
  <c r="B85" i="1" s="1"/>
  <c r="A76" i="1"/>
  <c r="D74" i="1"/>
  <c r="B74" i="1"/>
  <c r="D60" i="1"/>
  <c r="B58" i="1"/>
  <c r="B60" i="1" s="1"/>
  <c r="A52" i="1"/>
  <c r="D47" i="1"/>
  <c r="B46" i="1"/>
  <c r="B45" i="1"/>
  <c r="A45" i="1"/>
  <c r="B42" i="1"/>
  <c r="B40" i="1"/>
  <c r="B39" i="1"/>
  <c r="B38" i="1"/>
  <c r="B36" i="1"/>
  <c r="B35" i="1"/>
  <c r="B34" i="1"/>
  <c r="D29" i="1"/>
  <c r="B26" i="1"/>
  <c r="B25" i="1"/>
  <c r="B24" i="1"/>
  <c r="B23" i="1"/>
  <c r="B21" i="1"/>
  <c r="B20" i="1"/>
  <c r="B19" i="1"/>
  <c r="D15" i="1"/>
  <c r="B13" i="1"/>
  <c r="B15" i="1" s="1"/>
  <c r="D116" i="1" l="1"/>
  <c r="B212" i="1"/>
  <c r="E133" i="1"/>
  <c r="B157" i="1"/>
  <c r="B297" i="1"/>
  <c r="B47" i="1"/>
  <c r="C109" i="1"/>
  <c r="C116" i="1" s="1"/>
  <c r="B191" i="1"/>
  <c r="B135" i="1"/>
  <c r="B29" i="1"/>
  <c r="E106" i="1"/>
  <c r="B114" i="1"/>
  <c r="B116" i="1" s="1"/>
  <c r="E127" i="1"/>
  <c r="B321" i="1"/>
  <c r="B253" i="1"/>
  <c r="D49" i="1"/>
  <c r="B203" i="1"/>
  <c r="B214" i="1" s="1"/>
  <c r="D135" i="1"/>
  <c r="D214" i="1"/>
  <c r="B169" i="1"/>
  <c r="B270" i="1"/>
  <c r="B362" i="1"/>
  <c r="E104" i="1"/>
  <c r="E112" i="1"/>
  <c r="E114" i="1" s="1"/>
  <c r="E135" i="1" l="1"/>
  <c r="E109" i="1"/>
  <c r="B49" i="1"/>
  <c r="E116" i="1"/>
</calcChain>
</file>

<file path=xl/sharedStrings.xml><?xml version="1.0" encoding="utf-8"?>
<sst xmlns="http://schemas.openxmlformats.org/spreadsheetml/2006/main" count="236" uniqueCount="205">
  <si>
    <t>Dirección Central del Servicio Nacional de Salud</t>
  </si>
  <si>
    <t xml:space="preserve">Nota a los Estados Financieros </t>
  </si>
  <si>
    <t>Al 31 de diciembre del 2025 y 2024</t>
  </si>
  <si>
    <t>(Valores en RD$)</t>
  </si>
  <si>
    <t>Efectivo y equivalentes de efectivo (Nota 7)</t>
  </si>
  <si>
    <t>Un detalle del efectivo y equivalente de efectivo al 31 de diciembre  de 2025 y 2024 es como sigue:</t>
  </si>
  <si>
    <t>Efectivo en Caja</t>
  </si>
  <si>
    <t>Caja Chica Administrativo</t>
  </si>
  <si>
    <t>Caja Chica Dirección Ejecutiva</t>
  </si>
  <si>
    <t>Total efectivo en caja</t>
  </si>
  <si>
    <t>Efectivo en Banco</t>
  </si>
  <si>
    <t>Operaciones Ex PSS -Cta. 030-010513-4</t>
  </si>
  <si>
    <t>Servicio Nacional de Salud (Fondos SENASA) Cta.160-111201-4</t>
  </si>
  <si>
    <t> Fondo Operativo-Cta.314-000077-6</t>
  </si>
  <si>
    <t>Cuenta Nueva Ranchito - Cta. 240-020561-7</t>
  </si>
  <si>
    <t>Fondos Especiales CDC- Cta. 314-00145-4</t>
  </si>
  <si>
    <t>Cuenta VIH - Cta. 314-0000920-0</t>
  </si>
  <si>
    <t xml:space="preserve"> </t>
  </si>
  <si>
    <t>Fondo Asistencia Social -Cta. 960-105899-4</t>
  </si>
  <si>
    <t>Proyecto AHF - Cta. 960-288810-6</t>
  </si>
  <si>
    <t>Dirección de Emergencia Médica 911 - Cta. 960-0298294-6</t>
  </si>
  <si>
    <t>Proyecto AFENET - Cta. 960-364332-5</t>
  </si>
  <si>
    <t>Total balance cuentas bancarias del Banco de Reservas</t>
  </si>
  <si>
    <t>Tesorería Nacional</t>
  </si>
  <si>
    <t>Dirección Central del Servicio Nacional de salud (Fiona) Cta. 5011007000</t>
  </si>
  <si>
    <t>Dirección Central del Servicio Nacional de salud (Fiona) Cta. 5011007001</t>
  </si>
  <si>
    <t xml:space="preserve">BR Cuenta única en RD$ - Subcuenta de Disponibilidad- Cta. 5010005000    </t>
  </si>
  <si>
    <t xml:space="preserve">BR cuenta única en RD$  - Subcuenta de cuota SNS Cta. 5010005001    </t>
  </si>
  <si>
    <t>Fondo de la Dirección Central del SNS - Cta. 9995028000</t>
  </si>
  <si>
    <t>Sud-Cuenta Disponibilidad Dirección Central del SNS - Cta. 0100198000</t>
  </si>
  <si>
    <t>Sub-Cuenta Cuota de Pago Dirección Central del SNS-Cta. 0100198001</t>
  </si>
  <si>
    <t>Cuenta Dirección Central de SNS - Cta. 2110003000</t>
  </si>
  <si>
    <t>Recaudación de los Establecimiento de Salud PSS - Cta. 9998014000</t>
  </si>
  <si>
    <t>Recaudación de los Establecimiento de Salud PSS - Cta. 9998014001</t>
  </si>
  <si>
    <t>Bonos Globales externos - SNS Cta. 6025005000</t>
  </si>
  <si>
    <t>Sub- Cuenta Apoyo Presupuestario-Cta.0814002000</t>
  </si>
  <si>
    <t>Total balance cuentas  bancarias Tesorería Nacional</t>
  </si>
  <si>
    <t>Total Efectivo en Caja y Bancos</t>
  </si>
  <si>
    <t>Al 31 de diciembre de 2025 y 2024  las cuentas por cobrar corresponden a retenciones de impuestos (IR-3) no aplicadas a colaboradores médicos por la no unificación de nóminas del IDSS y SNS, autorizadas mediante decreto, por valor de RD$785,333,789.00 pesos. Los Ejecutivos de SNS y la DGII sostuvieron varias reuniones respecto al tema, actualmente estamos  a la espera de las intrucciones a seguir de las máximas autoridades.</t>
  </si>
  <si>
    <t>Descripción</t>
  </si>
  <si>
    <t xml:space="preserve">Cuentas Por Cobrar a Corto plazo </t>
  </si>
  <si>
    <t>Otras Cuentas por Cobrar a Corto Plazo</t>
  </si>
  <si>
    <t>Total Cuentas Por Cobrar</t>
  </si>
  <si>
    <t>Inventarios (Nota 9)</t>
  </si>
  <si>
    <t>Al 31 de diciembre 2025 y 2024 un detalle del  inventario de materiales de consumo y suministros es como sigue:</t>
  </si>
  <si>
    <t xml:space="preserve">Materiales de oficina </t>
  </si>
  <si>
    <t xml:space="preserve">Utensilios de cocina </t>
  </si>
  <si>
    <t xml:space="preserve">Materiales ferreteros </t>
  </si>
  <si>
    <t xml:space="preserve">Materiales médicos quirúrgicos </t>
  </si>
  <si>
    <t xml:space="preserve">Materiales de limpieza </t>
  </si>
  <si>
    <t xml:space="preserve">Textiles y vestuario </t>
  </si>
  <si>
    <t>Al 31 de diciembre 2025 y 2024, un detalle de otros activos corrientes están representados por las siguientes partidas, cabe aclarar que para el año 2024 el balance de seguro de vehiculos y licencias de software  y anticipos a proveedores y contratistas se presentaban en una misma cuenta (pagos anticipados) es a partir de enero del 2025 que esta cuenta fue segregada con el nuevo Catálogo de Cuentas.</t>
  </si>
  <si>
    <t>Seguros de Vehículos</t>
  </si>
  <si>
    <t xml:space="preserve">Licencias de Software </t>
  </si>
  <si>
    <t>Total  otros activos corrientes</t>
  </si>
  <si>
    <t>Al 31 de diciembre  de 2025 y 2024 los pagos anticipados corresponden a anticipos de 20% realizados a provedores y contratistas por adquisiciones de obras bienes y servicios, que están representado por la siguiente partida:</t>
  </si>
  <si>
    <t>Total pagos anticipados</t>
  </si>
  <si>
    <t xml:space="preserve">Descripcion </t>
  </si>
  <si>
    <t>Mob. Y equ. de ofic.</t>
  </si>
  <si>
    <t>Const. En Proceso</t>
  </si>
  <si>
    <t>Equipo,Transp y otros</t>
  </si>
  <si>
    <t>Total</t>
  </si>
  <si>
    <t>Adiciones</t>
  </si>
  <si>
    <t>Superávit revaluación</t>
  </si>
  <si>
    <t xml:space="preserve">Ajustes </t>
  </si>
  <si>
    <t>Retiros</t>
  </si>
  <si>
    <t xml:space="preserve">Reclasificaciones </t>
  </si>
  <si>
    <t>Saldo al final del periodo diciembre 2025</t>
  </si>
  <si>
    <t xml:space="preserve">Dep. Acum. Saldo inicial </t>
  </si>
  <si>
    <t>Cargo del periodo</t>
  </si>
  <si>
    <t>Saldo al final del periodo</t>
  </si>
  <si>
    <t xml:space="preserve">La diferencia presentada al 31 de diciembre de 2025 y 2024 entre los activos fijos registrados en los Estados Financieros del SNS versus lo registrado en el SIAB se debe a los siguientes factores: </t>
  </si>
  <si>
    <t>1- Registros en el SIAB de  los activos fijos que son adquiridos directamente por los hospitales y regionales,  2- Activos fijos registrados en los estados financieros de SNS en  la Cta. Otras construcciones y mejoras en proceso de produccion, los cuales estan pendientes de depurar y registrar en el SIAB.  3- Registro del gastos de la depreciación de los activos fijos de las oficinas regionales y hospitales generada en el SIAB,  los cuales no estan registrados en los estados financieros del SNS.</t>
  </si>
  <si>
    <t xml:space="preserve">Costo de Adquisición </t>
  </si>
  <si>
    <t>Mobiliarios y Equipos de Oficina</t>
  </si>
  <si>
    <t>Equipos de Transporte y Otros</t>
  </si>
  <si>
    <t xml:space="preserve">Total </t>
  </si>
  <si>
    <t>Saldo Inicial  2024</t>
  </si>
  <si>
    <t>Saldo al final del Periodo</t>
  </si>
  <si>
    <t>Depreciación acumulada al inicio del periodo</t>
  </si>
  <si>
    <t>Cargo del período</t>
  </si>
  <si>
    <t xml:space="preserve">Saldo al final al final del periodo  </t>
  </si>
  <si>
    <t>Propiedad planta y equipo, neto  (2024)</t>
  </si>
  <si>
    <t xml:space="preserve">Al 31 de diciembre  del  2025 y 2024,  muestran los saldo acreedores de las cuentas que representan medios de pago, dichos montos corresponden a libramientos emitidos que estan a la espera de asigancion de cuota de pago. </t>
  </si>
  <si>
    <t>Proyecto VIH Cta. 3140000920-0</t>
  </si>
  <si>
    <t>Sub-Cuenta Cuota de Pago Dirección Central del SNS-Cta. 01001988001</t>
  </si>
  <si>
    <t xml:space="preserve">Total sobregiro bancario por pagar </t>
  </si>
  <si>
    <t>Al 31 de diciembre del 2025 y 2024, el balance de las cuentas por pagar representa las deudas contraídas con proveedores,  por concepto de adquisiciones de bienes y servicios realizados a través de procesos de compras por el Servicio Nacional de Salud.</t>
  </si>
  <si>
    <t>Total Cuentas Por Pagar</t>
  </si>
  <si>
    <t>Al 31 de diciembre del 2025 y 2024  el detalle de esta cuenta corresponde a retenciones impuestos por pagar. Cabe aclarar que en la partida de RD$785,692,854 exiten un monto de RD$785,333,789 que esta  registrada en activos en las Cuentas por cobrar a corto plazo que detallamos en la Nota  8. que corresponde a años anteriores.</t>
  </si>
  <si>
    <t>Retenciones ISR Empleados</t>
  </si>
  <si>
    <t>Otros beneficios a los empleados a pagar c/p</t>
  </si>
  <si>
    <t>Total Retenciones y acumulaciones por Pagar</t>
  </si>
  <si>
    <t>Al 31 de diciembre  2025 y 2024 el saldo corresponde  a regalía pascual por pagar a colaboradores  del Proyecto AFENET.</t>
  </si>
  <si>
    <t>Otras Cuentas  a Pagar a Corto Plazo</t>
  </si>
  <si>
    <t>Activos Netos/Patrimonio (Nota 16)</t>
  </si>
  <si>
    <t>Al 31 de diciembre del  2025 y 2024, el patrimonio institucional presenta un ajuste por valor de RD$373,655,449 por concepto de reclasificacion de partidas que estaban registradas en la cuenta Propiedad planta y equipo en proceso sujetas a depuración, los cuales corresponden a gastos de períodos anteriores. las demás partidas se detallan como sigue:</t>
  </si>
  <si>
    <t>Capital institucional</t>
  </si>
  <si>
    <t>Resultados positivos (ahorro)/negativo (desahorro)</t>
  </si>
  <si>
    <t xml:space="preserve">Ajuste al resultado acumulado </t>
  </si>
  <si>
    <r>
      <t xml:space="preserve">Resultado acumulado                                               </t>
    </r>
    <r>
      <rPr>
        <u/>
        <sz val="12"/>
        <rFont val="Times New Roman"/>
        <family val="1"/>
      </rPr>
      <t xml:space="preserve">        </t>
    </r>
  </si>
  <si>
    <t>Total Patrimonio Institucional</t>
  </si>
  <si>
    <t>Ingresos  (Nota 17)</t>
  </si>
  <si>
    <t>Al 31 de diciembre del  2025  y 2024 , en este renglon fue registrado el valor de RD$724,075,096 en la cuenta "Transferncias corrientes de Intituciones Publicas Desentralizadas" con la contrapartida en el gasto por concepto de pagos de nomina de empleados del Hospital Luis Eduardo Aybar. Este registro de realiza en cumplimiento a la solicitud de la DIGECOG a los miembros de SNS, debido a que este centro tramita, firma y procesa las nominas desde su Unidad Ejecutora y a la fecha no emite estados financieros propios, las demas partidas se detallan como sigue:</t>
  </si>
  <si>
    <t>Transferencias Corrientes de la Administración Central</t>
  </si>
  <si>
    <t>Transferencias corrientes de Instituciones Públicas Descentralizadas y Autónomas no financieras</t>
  </si>
  <si>
    <t>Transferencia de Capital Administracion Central</t>
  </si>
  <si>
    <t>Total ingresos</t>
  </si>
  <si>
    <t xml:space="preserve">Otros Ingresos </t>
  </si>
  <si>
    <t>Transferencias corrientes de instituciones de la seguridad social-ING-SENASA</t>
  </si>
  <si>
    <t>Otros ingresos sin contraprestación diversos</t>
  </si>
  <si>
    <t>Total Otros ingresos</t>
  </si>
  <si>
    <t>Total Ingresos</t>
  </si>
  <si>
    <t>Sueldos, Salarios y beneficios a colaboradores (Nota 18)</t>
  </si>
  <si>
    <t xml:space="preserve">Un detalle de los saldos al 31 d diciembre del 2025 y 2024  es como sigue: </t>
  </si>
  <si>
    <t>Sueldos Fijos</t>
  </si>
  <si>
    <t>Sueldos Fijos Personal en Tramites de Pensión</t>
  </si>
  <si>
    <t>Sueldos de personal contratado e igualado</t>
  </si>
  <si>
    <t xml:space="preserve">Viáticos fuera del pais </t>
  </si>
  <si>
    <t>Sueldo Personal Temporero</t>
  </si>
  <si>
    <t>Vacaciones</t>
  </si>
  <si>
    <t>Incentivo por rendimiento individual</t>
  </si>
  <si>
    <t>Bono por desempeño</t>
  </si>
  <si>
    <t>Otras compensaciones</t>
  </si>
  <si>
    <t xml:space="preserve">Suplencia </t>
  </si>
  <si>
    <t xml:space="preserve">Prima por antigüedad </t>
  </si>
  <si>
    <t>Bonificaciones</t>
  </si>
  <si>
    <t>Otros gastos por indemnizaciones y compensaciones</t>
  </si>
  <si>
    <t>Prestaciones Laborales</t>
  </si>
  <si>
    <t>Compensaciones Directas al Personal</t>
  </si>
  <si>
    <t>Pensiones y Jubilaciones</t>
  </si>
  <si>
    <t>Otros adicionales e incentivos salariales</t>
  </si>
  <si>
    <t>Servicios de capacitación</t>
  </si>
  <si>
    <t>Alimentos y bebidas para personas y animales consumidos</t>
  </si>
  <si>
    <t>Compensación por horas extraordinarias</t>
  </si>
  <si>
    <t>Contribuciones al Seguro de Salud</t>
  </si>
  <si>
    <t>Contribuciones al Seguro de Pensiones</t>
  </si>
  <si>
    <t>Contribuciones al Seguro de Riesgo Laboral</t>
  </si>
  <si>
    <t>Indemnizaciones</t>
  </si>
  <si>
    <t>Total sueldos, salarios y beneficios a empleados</t>
  </si>
  <si>
    <t>Subvenciones y otros pagos por transferencias ( Nota 19)</t>
  </si>
  <si>
    <t>Un detalle de las subvenciones  y otros gastos por transferencias al 31 de diciembre  del  2025 y 2024, en este renglón son registrados los pagos realizados a suplidores de los Hospitales de la Red que son asumidas por el SNS por valor de RD$2,279,022,172,  el valor deRD$2,447,328, trasnferncias a empresas privadas  corresponde a ayudas a empresas para patrocinios,  el  valor de RD$1,678,512,652 corresponde a los anticipos transferidos a los hospitales de la red, el RD$1,220.001 y RD$159,008, corresponde a la devolución de la disponibilidad de la cuenta bancaria por cierre del  Proyecto AFENET y  Proyecto CONAVIHSIDA. Los RD$248,994,546 corresponden  a remozamiento y adecuaciones de los hospitales de la Red  que estaban registradas en la Cta. Otras construcciones y mejoras en proceso de produccion y fueron reclasificada a la Cta. de Transferencia de Capital a Intituiones Públicas Descentralizadas y Autónomas por instrucciones de la DIGECOG.</t>
  </si>
  <si>
    <t>Otros gastos Institucionales</t>
  </si>
  <si>
    <t>Otros gastos operativos de instituciones vinculadas-Regionales y Hospitales</t>
  </si>
  <si>
    <t>Transferencias Corrientes a empresas privadas</t>
  </si>
  <si>
    <t>Transferencias corrientes a gobiernos extranjeros -AFENET</t>
  </si>
  <si>
    <t>Total Subvenciones y otros pagos por transferencias</t>
  </si>
  <si>
    <t>Suministro y Materiales para consumo (Nota 20)</t>
  </si>
  <si>
    <t>Un detalle de los suministros y materiales de consumo al 31 de diciembre  del 2025 y 2024 es como sigue:</t>
  </si>
  <si>
    <t>Textiles y Vestuarios</t>
  </si>
  <si>
    <t>Productos de Papel, Cartón e Impresos</t>
  </si>
  <si>
    <t>Conservación, Reparaciones menores y Construcciones Temporales</t>
  </si>
  <si>
    <t>Mantenimiento y reparación de equipos y mobiliario de oficina y alojamiento</t>
  </si>
  <si>
    <t>Consumo de Existencias de Materiales y Suministros</t>
  </si>
  <si>
    <t>Llantas y neumáticos</t>
  </si>
  <si>
    <t>Productos y Útiles Varios</t>
  </si>
  <si>
    <t>Útiles de cocina y comedor consumidos</t>
  </si>
  <si>
    <t>Útiles de escritorio, oficina informática y enseñanza consumidos</t>
  </si>
  <si>
    <t>Papel de escritorio consumido</t>
  </si>
  <si>
    <t>Útiles menores médicos-quirúrgicos consumidos</t>
  </si>
  <si>
    <t>Artículos de caucho consumidos</t>
  </si>
  <si>
    <t>Total Suministros y materiales para consumo</t>
  </si>
  <si>
    <t xml:space="preserve">El saldo de la cuenta  reparaciones menores y obras menores en edificaciones, corresponde mejoras y adecuaciones de diferentes hospitales pertenecientes a la red del Servicio Nacional de Salud.  </t>
  </si>
  <si>
    <t>Gasto de depreciación y amortización ( Nota 21)</t>
  </si>
  <si>
    <t>Al 31 de diciembre del 2025 y 2024 la composición del gasto de depreciación de activos y amortización es como se detalla a continuación, cabe destacar que el monto presentado en el periodo 2024 corresponde al total de gasto de depreciacion de todos los activos depreciables, es a partir de enero del 2025 que esta cuenta fue segregada con el nuevo Catálogo de Cuentas.</t>
  </si>
  <si>
    <t>Depreciaciones</t>
  </si>
  <si>
    <t>Depreciaciones de equipos de transporte, tracción y elevación</t>
  </si>
  <si>
    <t>Depreciaciones de maquinarias y equipos especializados</t>
  </si>
  <si>
    <t>Depreciaciones de equipo e instrumental médico, científico y de laboratorio</t>
  </si>
  <si>
    <t>Depreciaciones de equipos y mobiliario de oficina y alojamiento</t>
  </si>
  <si>
    <t>Depreciaciones de equipos de defensa, seguridad y orden público</t>
  </si>
  <si>
    <t>Depreciaciones de otras propiedades, planta y equipos</t>
  </si>
  <si>
    <t>Deterioro de equipos de transporte, tracción y elevación</t>
  </si>
  <si>
    <t>Amortizaciones de licencias</t>
  </si>
  <si>
    <t>Deterioro de equipos y mobiliario de oficina y alojamiento</t>
  </si>
  <si>
    <t>Deterioro de equipo e instrumental médico, científico y de laboratorio concesionados</t>
  </si>
  <si>
    <t>Deterioro de equipos y mobiliario de oficina y alojamiento concesionados</t>
  </si>
  <si>
    <t>Otros gastos (Nota 22)</t>
  </si>
  <si>
    <t>Un detalle de la partida otros gastos al 31 de diciembre del  2025 y 2024  es como sigue:</t>
  </si>
  <si>
    <t>Teléfono local</t>
  </si>
  <si>
    <t>Servicios básicos</t>
  </si>
  <si>
    <t xml:space="preserve">Agua </t>
  </si>
  <si>
    <t>Servicios de fumigación</t>
  </si>
  <si>
    <t>Servicios de limpieza e higiene</t>
  </si>
  <si>
    <t>Transporte y Almacenaje</t>
  </si>
  <si>
    <t>Almacenaje</t>
  </si>
  <si>
    <t>Costos por prestaciones de servicios de transporte y almacenaje</t>
  </si>
  <si>
    <t>Servicios de Comunicaciones</t>
  </si>
  <si>
    <t>Servicios de Organización de eventos generales</t>
  </si>
  <si>
    <t>Servicio de inernet y televisión por cable</t>
  </si>
  <si>
    <t>Otros alquileres</t>
  </si>
  <si>
    <t>Servicio Funerarios y gastos conexos</t>
  </si>
  <si>
    <t>Servicios de informatica  y sistemas computarizados</t>
  </si>
  <si>
    <t>Honorarios</t>
  </si>
  <si>
    <t xml:space="preserve">Otros Servicios tecnicos y  profesionales </t>
  </si>
  <si>
    <t>Gastos Judiciales</t>
  </si>
  <si>
    <t>Peajes</t>
  </si>
  <si>
    <t>Recargos moratorios por contribuciones sociales</t>
  </si>
  <si>
    <t>Servicios de Catering</t>
  </si>
  <si>
    <t>Multas y sanciones administrativas</t>
  </si>
  <si>
    <t xml:space="preserve">Total Otros Gastos </t>
  </si>
  <si>
    <t>Gastos financieros  (Nota 23)</t>
  </si>
  <si>
    <t>Prop. planta y equipos neto diciembre 2025</t>
  </si>
  <si>
    <t>Saldo inicial 2025</t>
  </si>
  <si>
    <t>Al 31 de diciembre del 2025 y 2024, el valor de los activos fijos está conformado por los bienes tales como vehículos, equipos, muebles, enseres y otros, propiedad del SNS, que son utilizados para el desarrollo de sus actividades, a continuación, detalle de los activos y su depreciación. El saldo de la cuenta Otras construcciones y mejoras en procesos, corresponde a mejoras y adecuaciones de diferentes hospitales pertenecientes a la red del Servicio Nacional de Salud que se encuentran en proceso.
Al 31 de diciembre del 2025 y 2024,  los movimientos que integran la nota de Propiedad planta y equipo se detallan como siguen: A) el valor de RD$373,655,449 y RD$49,411,171 corresponden a partidas que fueron registradas en las cuenta de activo y que correspondian a gastos. B) el valor de  RD$81,473,028 corresponden a retiros de activos fijos por deterioro. D)	Los RD$261,678,174.5 corresponden a partidas que estaban registradas en la cuenta Otras construcciones y mejoras en proceso de produccion y fueron reclasificadas el valor de RD$248,994,546 a la Cta. de Transferencia de Capital a Intituiones Públicas Descentralizadas y Autónomas y el valor de RD$12,683,628 a resultado acumulado de periodos anteriores. Estas reparaciones corresponden a remozamientos y adecuaciones de los hospitales de la red , cuya obras fueron concluidas. E) Los RD$49,474,565 corresponden a retiro de depreciación de activos por deterioro.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</si>
</sst>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10409]&quot;$&quot;\ #,##0.00;\(&quot;$&quot;\ #,##0.00\)"/>
  </numFmts>
  <fonts count="15" x14ac:knownFonts="1">
    <font>
      <sz val="11"/>
      <color rgb="FF000000"/>
      <name val="Calibri"/>
      <family val="2"/>
      <scheme val="minor"/>
    </font>
    <font>
      <sz val="11"/>
      <color theme="1"/>
      <name val="Calibri"/>
      <family val="2"/>
      <scheme val="minor"/>
    </font>
    <font>
      <sz val="11"/>
      <color rgb="FF000000"/>
      <name val="Calibri"/>
      <family val="2"/>
      <scheme val="minor"/>
    </font>
    <font>
      <b/>
      <sz val="14"/>
      <name val="Times New Roman"/>
      <family val="1"/>
    </font>
    <font>
      <sz val="12"/>
      <name val="Times New Roman"/>
      <family val="1"/>
    </font>
    <font>
      <b/>
      <sz val="12"/>
      <name val="Times New Roman"/>
      <family val="1"/>
    </font>
    <font>
      <sz val="10"/>
      <name val="Times New Roman"/>
      <family val="1"/>
    </font>
    <font>
      <b/>
      <u/>
      <sz val="12"/>
      <name val="Times New Roman"/>
      <family val="1"/>
    </font>
    <font>
      <sz val="12"/>
      <color theme="1"/>
      <name val="Times New Roman"/>
      <family val="1"/>
    </font>
    <font>
      <sz val="9"/>
      <name val="Tahoma"/>
      <family val="2"/>
    </font>
    <font>
      <sz val="11"/>
      <name val="Calibri"/>
      <family val="2"/>
    </font>
    <font>
      <sz val="12"/>
      <color rgb="FF000000"/>
      <name val="Times New Roman"/>
      <family val="1"/>
    </font>
    <font>
      <b/>
      <sz val="12"/>
      <color rgb="FF000000"/>
      <name val="Times New Roman"/>
      <family val="1"/>
    </font>
    <font>
      <u/>
      <sz val="12"/>
      <name val="Times New Roman"/>
      <family val="1"/>
    </font>
    <font>
      <sz val="9"/>
      <color rgb="FF000000"/>
      <name val="Segoe UI"/>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double">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1" fillId="0" borderId="0"/>
    <xf numFmtId="0" fontId="1" fillId="0" borderId="0"/>
  </cellStyleXfs>
  <cellXfs count="214">
    <xf numFmtId="0" fontId="0" fillId="0" borderId="0" xfId="0"/>
    <xf numFmtId="0" fontId="3" fillId="2" borderId="0" xfId="0" applyFont="1" applyFill="1" applyAlignment="1">
      <alignment horizontal="center" vertical="center"/>
    </xf>
    <xf numFmtId="0" fontId="4" fillId="2" borderId="0" xfId="0" applyFont="1" applyFill="1"/>
    <xf numFmtId="0" fontId="5" fillId="2" borderId="0" xfId="0" applyFont="1" applyFill="1" applyAlignment="1">
      <alignment horizontal="center" vertical="center"/>
    </xf>
    <xf numFmtId="164" fontId="5" fillId="2" borderId="0" xfId="1" applyNumberFormat="1" applyFont="1" applyFill="1" applyAlignment="1">
      <alignment horizontal="center" vertical="center"/>
    </xf>
    <xf numFmtId="0" fontId="5" fillId="2" borderId="0" xfId="0" applyFont="1" applyFill="1" applyAlignment="1">
      <alignment vertical="center"/>
    </xf>
    <xf numFmtId="0" fontId="4" fillId="2" borderId="0" xfId="2" applyFont="1" applyFill="1"/>
    <xf numFmtId="0" fontId="6" fillId="2" borderId="0" xfId="2" applyFont="1" applyFill="1"/>
    <xf numFmtId="0" fontId="5" fillId="2" borderId="0" xfId="0" applyFont="1" applyFill="1" applyAlignment="1">
      <alignment vertical="top" wrapText="1"/>
    </xf>
    <xf numFmtId="49" fontId="7" fillId="2" borderId="0" xfId="1" applyNumberFormat="1" applyFont="1" applyFill="1" applyAlignment="1">
      <alignment horizontal="right" vertical="center"/>
    </xf>
    <xf numFmtId="1" fontId="7" fillId="2" borderId="0" xfId="0" applyNumberFormat="1" applyFont="1" applyFill="1" applyAlignment="1">
      <alignment horizontal="right" vertical="center"/>
    </xf>
    <xf numFmtId="1" fontId="7" fillId="2" borderId="0" xfId="1" applyNumberFormat="1" applyFont="1" applyFill="1" applyAlignment="1">
      <alignment horizontal="right" vertical="center"/>
    </xf>
    <xf numFmtId="0" fontId="4" fillId="2" borderId="0" xfId="0" applyFont="1" applyFill="1" applyAlignment="1">
      <alignment horizontal="left" vertical="center"/>
    </xf>
    <xf numFmtId="164" fontId="5" fillId="2" borderId="0" xfId="1" applyNumberFormat="1" applyFont="1" applyFill="1" applyAlignment="1">
      <alignment horizontal="right" vertical="center"/>
    </xf>
    <xf numFmtId="1" fontId="5" fillId="2" borderId="0" xfId="0" applyNumberFormat="1" applyFont="1" applyFill="1" applyAlignment="1">
      <alignment horizontal="right" vertical="center"/>
    </xf>
    <xf numFmtId="0" fontId="4" fillId="2" borderId="0" xfId="0" applyFont="1" applyFill="1" applyAlignment="1">
      <alignment horizontal="left" vertical="top" wrapText="1"/>
    </xf>
    <xf numFmtId="164" fontId="4" fillId="0" borderId="0" xfId="1" applyNumberFormat="1" applyFont="1" applyFill="1" applyAlignment="1">
      <alignment horizontal="right" vertical="center"/>
    </xf>
    <xf numFmtId="41" fontId="4" fillId="2" borderId="0" xfId="0" applyNumberFormat="1" applyFont="1" applyFill="1" applyAlignment="1">
      <alignment horizontal="right" vertical="center"/>
    </xf>
    <xf numFmtId="164" fontId="4" fillId="2" borderId="0" xfId="1" applyNumberFormat="1" applyFont="1" applyFill="1" applyAlignment="1">
      <alignment horizontal="right" vertical="center"/>
    </xf>
    <xf numFmtId="43" fontId="4" fillId="2" borderId="0" xfId="1" applyFont="1" applyFill="1"/>
    <xf numFmtId="9" fontId="4" fillId="2" borderId="0" xfId="0" applyNumberFormat="1" applyFont="1" applyFill="1"/>
    <xf numFmtId="0" fontId="5" fillId="2" borderId="0" xfId="0" applyFont="1" applyFill="1" applyAlignment="1">
      <alignment horizontal="left" vertical="top" wrapText="1"/>
    </xf>
    <xf numFmtId="164" fontId="5" fillId="2" borderId="1" xfId="1" applyNumberFormat="1" applyFont="1" applyFill="1" applyBorder="1" applyAlignment="1">
      <alignment horizontal="right" vertical="center"/>
    </xf>
    <xf numFmtId="41" fontId="5" fillId="2" borderId="0" xfId="0" applyNumberFormat="1" applyFont="1" applyFill="1" applyAlignment="1">
      <alignment horizontal="right" vertical="center"/>
    </xf>
    <xf numFmtId="41" fontId="5" fillId="2" borderId="1" xfId="1" applyNumberFormat="1" applyFont="1" applyFill="1" applyBorder="1" applyAlignment="1">
      <alignment horizontal="right" vertical="center"/>
    </xf>
    <xf numFmtId="0" fontId="5" fillId="2" borderId="0" xfId="0" applyFont="1" applyFill="1"/>
    <xf numFmtId="41" fontId="5" fillId="2" borderId="0" xfId="0" applyNumberFormat="1" applyFont="1" applyFill="1" applyAlignment="1">
      <alignment horizontal="center" vertical="center"/>
    </xf>
    <xf numFmtId="164" fontId="4" fillId="2" borderId="0" xfId="1" applyNumberFormat="1" applyFont="1" applyFill="1" applyAlignment="1">
      <alignment horizontal="right"/>
    </xf>
    <xf numFmtId="0" fontId="5" fillId="2" borderId="0" xfId="0" applyFont="1" applyFill="1" applyAlignment="1">
      <alignment vertical="center" wrapText="1"/>
    </xf>
    <xf numFmtId="41" fontId="7" fillId="2" borderId="0" xfId="0" applyNumberFormat="1" applyFont="1" applyFill="1" applyAlignment="1">
      <alignment horizontal="right" vertical="center"/>
    </xf>
    <xf numFmtId="41" fontId="4" fillId="2" borderId="0" xfId="0" applyNumberFormat="1" applyFont="1" applyFill="1" applyAlignment="1">
      <alignment horizontal="right"/>
    </xf>
    <xf numFmtId="43" fontId="4" fillId="2" borderId="0" xfId="0" applyNumberFormat="1" applyFont="1" applyFill="1"/>
    <xf numFmtId="0" fontId="4" fillId="2" borderId="0" xfId="0" applyFont="1" applyFill="1" applyAlignment="1">
      <alignment horizontal="left" wrapText="1"/>
    </xf>
    <xf numFmtId="164" fontId="5" fillId="2" borderId="1" xfId="1" applyNumberFormat="1" applyFont="1" applyFill="1" applyBorder="1" applyAlignment="1">
      <alignment horizontal="right"/>
    </xf>
    <xf numFmtId="164" fontId="4" fillId="2" borderId="0" xfId="0" applyNumberFormat="1" applyFont="1" applyFill="1"/>
    <xf numFmtId="164" fontId="5" fillId="2" borderId="0" xfId="1" applyNumberFormat="1" applyFont="1" applyFill="1"/>
    <xf numFmtId="164" fontId="7" fillId="2" borderId="0" xfId="1" applyNumberFormat="1" applyFont="1" applyFill="1" applyAlignment="1">
      <alignment horizontal="right" vertical="center"/>
    </xf>
    <xf numFmtId="0" fontId="4" fillId="2" borderId="0" xfId="0" applyFont="1" applyFill="1" applyAlignment="1">
      <alignment vertical="center" wrapText="1"/>
    </xf>
    <xf numFmtId="164" fontId="4" fillId="2" borderId="0" xfId="1" applyNumberFormat="1" applyFont="1" applyFill="1" applyBorder="1" applyAlignment="1">
      <alignment horizontal="right" vertical="center"/>
    </xf>
    <xf numFmtId="0" fontId="4" fillId="2" borderId="0" xfId="0" applyFont="1" applyFill="1" applyAlignment="1">
      <alignment vertical="center"/>
    </xf>
    <xf numFmtId="164" fontId="5" fillId="2" borderId="0" xfId="1" applyNumberFormat="1" applyFont="1" applyFill="1" applyBorder="1" applyAlignment="1">
      <alignment horizontal="right" vertical="center"/>
    </xf>
    <xf numFmtId="0" fontId="4" fillId="2" borderId="0" xfId="0" applyFont="1" applyFill="1" applyAlignment="1">
      <alignment wrapText="1"/>
    </xf>
    <xf numFmtId="164" fontId="4" fillId="0" borderId="0" xfId="1" applyNumberFormat="1" applyFont="1" applyAlignment="1">
      <alignment horizontal="right"/>
    </xf>
    <xf numFmtId="164" fontId="8" fillId="0" borderId="0" xfId="1" applyNumberFormat="1" applyFont="1" applyAlignment="1">
      <alignment horizontal="right"/>
    </xf>
    <xf numFmtId="164" fontId="4" fillId="0" borderId="0" xfId="1" applyNumberFormat="1" applyFont="1" applyFill="1" applyAlignment="1">
      <alignment horizontal="right"/>
    </xf>
    <xf numFmtId="164" fontId="5" fillId="2" borderId="2" xfId="1" applyNumberFormat="1" applyFont="1" applyFill="1" applyBorder="1" applyAlignment="1">
      <alignment horizontal="right"/>
    </xf>
    <xf numFmtId="41" fontId="5" fillId="2" borderId="0" xfId="0" applyNumberFormat="1" applyFont="1" applyFill="1" applyAlignment="1">
      <alignment horizontal="right"/>
    </xf>
    <xf numFmtId="164" fontId="4" fillId="2" borderId="0" xfId="1" applyNumberFormat="1" applyFont="1" applyFill="1"/>
    <xf numFmtId="41" fontId="4" fillId="2" borderId="0" xfId="0" applyNumberFormat="1" applyFont="1" applyFill="1"/>
    <xf numFmtId="0" fontId="5" fillId="2" borderId="0" xfId="0" applyFont="1" applyFill="1" applyAlignment="1">
      <alignment horizontal="left" vertical="center"/>
    </xf>
    <xf numFmtId="0" fontId="4" fillId="2" borderId="0" xfId="0" applyFont="1" applyFill="1" applyAlignment="1">
      <alignment horizontal="left"/>
    </xf>
    <xf numFmtId="164" fontId="4" fillId="2" borderId="0" xfId="1" applyNumberFormat="1" applyFont="1" applyFill="1" applyAlignment="1">
      <alignment horizontal="center"/>
    </xf>
    <xf numFmtId="164" fontId="4" fillId="2" borderId="0" xfId="1" applyNumberFormat="1" applyFont="1" applyFill="1" applyBorder="1" applyAlignment="1">
      <alignment horizontal="center"/>
    </xf>
    <xf numFmtId="164" fontId="4" fillId="2" borderId="3" xfId="1" applyNumberFormat="1" applyFont="1" applyFill="1" applyBorder="1" applyAlignment="1">
      <alignment horizontal="center"/>
    </xf>
    <xf numFmtId="0" fontId="5" fillId="2" borderId="0" xfId="0" applyFont="1" applyFill="1" applyAlignment="1">
      <alignment horizontal="left"/>
    </xf>
    <xf numFmtId="164" fontId="5" fillId="2" borderId="2" xfId="1" applyNumberFormat="1" applyFont="1" applyFill="1" applyBorder="1" applyAlignment="1">
      <alignment horizontal="center"/>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0" fontId="4" fillId="2" borderId="0" xfId="0" applyFont="1" applyFill="1" applyAlignment="1">
      <alignment horizontal="justify" vertical="center"/>
    </xf>
    <xf numFmtId="164" fontId="4" fillId="0" borderId="0" xfId="1" applyNumberFormat="1" applyFont="1" applyFill="1" applyAlignment="1">
      <alignment horizontal="center"/>
    </xf>
    <xf numFmtId="0" fontId="9" fillId="2" borderId="0" xfId="0" applyFont="1" applyFill="1" applyAlignment="1">
      <alignment horizontal="left" vertical="top" wrapText="1" readingOrder="1"/>
    </xf>
    <xf numFmtId="0" fontId="10" fillId="2" borderId="0" xfId="0" applyFont="1" applyFill="1" applyAlignment="1">
      <alignment vertical="top" wrapText="1"/>
    </xf>
    <xf numFmtId="164" fontId="4" fillId="0" borderId="0" xfId="1" applyNumberFormat="1" applyFont="1" applyFill="1" applyBorder="1" applyAlignment="1">
      <alignment horizontal="center"/>
    </xf>
    <xf numFmtId="164" fontId="4" fillId="0" borderId="3" xfId="1" applyNumberFormat="1" applyFont="1" applyFill="1" applyBorder="1" applyAlignment="1">
      <alignment horizontal="center"/>
    </xf>
    <xf numFmtId="0" fontId="5" fillId="2" borderId="0" xfId="0" applyFont="1" applyFill="1" applyAlignment="1">
      <alignment horizontal="center"/>
    </xf>
    <xf numFmtId="164" fontId="5" fillId="2" borderId="0" xfId="1" applyNumberFormat="1" applyFont="1" applyFill="1" applyBorder="1" applyAlignment="1">
      <alignment horizontal="center"/>
    </xf>
    <xf numFmtId="164" fontId="5" fillId="2" borderId="0" xfId="0" applyNumberFormat="1" applyFont="1" applyFill="1" applyAlignment="1">
      <alignment horizontal="center" vertical="center"/>
    </xf>
    <xf numFmtId="164" fontId="7" fillId="2" borderId="0" xfId="1" applyNumberFormat="1" applyFont="1" applyFill="1" applyAlignment="1">
      <alignment horizontal="center" vertical="center"/>
    </xf>
    <xf numFmtId="164" fontId="4" fillId="2" borderId="0" xfId="1" applyNumberFormat="1" applyFont="1" applyFill="1" applyAlignment="1">
      <alignment horizontal="center" vertical="center"/>
    </xf>
    <xf numFmtId="164" fontId="4" fillId="2" borderId="0" xfId="1" applyNumberFormat="1" applyFont="1" applyFill="1" applyBorder="1" applyAlignment="1">
      <alignment horizontal="center" vertical="center"/>
    </xf>
    <xf numFmtId="164" fontId="5" fillId="2" borderId="1" xfId="1" applyNumberFormat="1" applyFont="1" applyFill="1" applyBorder="1" applyAlignment="1">
      <alignment horizontal="center" vertical="center"/>
    </xf>
    <xf numFmtId="0" fontId="4" fillId="0" borderId="0" xfId="0" applyFont="1"/>
    <xf numFmtId="41" fontId="5" fillId="2" borderId="1" xfId="1" applyNumberFormat="1" applyFont="1" applyFill="1" applyBorder="1" applyAlignment="1">
      <alignment horizontal="center" vertical="center"/>
    </xf>
    <xf numFmtId="43" fontId="4" fillId="0" borderId="0" xfId="1" applyFont="1" applyFill="1"/>
    <xf numFmtId="164" fontId="5" fillId="2" borderId="0" xfId="1" applyNumberFormat="1" applyFont="1" applyFill="1" applyBorder="1" applyAlignment="1">
      <alignment horizontal="center" vertical="center"/>
    </xf>
    <xf numFmtId="0" fontId="4" fillId="2" borderId="0" xfId="0" applyFont="1" applyFill="1" applyAlignment="1">
      <alignment horizontal="right"/>
    </xf>
    <xf numFmtId="43" fontId="4" fillId="0" borderId="0" xfId="0" applyNumberFormat="1" applyFont="1"/>
    <xf numFmtId="164" fontId="4" fillId="0" borderId="0" xfId="0" applyNumberFormat="1" applyFont="1"/>
    <xf numFmtId="0" fontId="5" fillId="2" borderId="5" xfId="3" applyFont="1" applyFill="1" applyBorder="1" applyAlignment="1">
      <alignment horizontal="center" vertical="center" wrapText="1"/>
    </xf>
    <xf numFmtId="0" fontId="5" fillId="2" borderId="5" xfId="3" applyFont="1" applyFill="1" applyBorder="1" applyAlignment="1">
      <alignment vertical="center"/>
    </xf>
    <xf numFmtId="164" fontId="5" fillId="2" borderId="5" xfId="1" applyNumberFormat="1" applyFont="1" applyFill="1" applyBorder="1"/>
    <xf numFmtId="41" fontId="5" fillId="2" borderId="5" xfId="0" applyNumberFormat="1" applyFont="1" applyFill="1" applyBorder="1"/>
    <xf numFmtId="164" fontId="5" fillId="2" borderId="5" xfId="0" applyNumberFormat="1" applyFont="1" applyFill="1" applyBorder="1"/>
    <xf numFmtId="0" fontId="5" fillId="0" borderId="0" xfId="0" applyFont="1"/>
    <xf numFmtId="164" fontId="4" fillId="2" borderId="5" xfId="1" applyNumberFormat="1" applyFont="1" applyFill="1" applyBorder="1"/>
    <xf numFmtId="43" fontId="4" fillId="2" borderId="5" xfId="1" applyFont="1" applyFill="1" applyBorder="1"/>
    <xf numFmtId="43" fontId="4" fillId="2" borderId="5" xfId="1" applyFont="1" applyFill="1" applyBorder="1" applyAlignment="1">
      <alignment horizontal="center" vertical="center"/>
    </xf>
    <xf numFmtId="164" fontId="4" fillId="2" borderId="5" xfId="0" applyNumberFormat="1" applyFont="1" applyFill="1" applyBorder="1"/>
    <xf numFmtId="43" fontId="4" fillId="0" borderId="0" xfId="1" applyFont="1" applyFill="1" applyBorder="1"/>
    <xf numFmtId="0" fontId="4" fillId="2" borderId="5" xfId="0" applyFont="1" applyFill="1" applyBorder="1"/>
    <xf numFmtId="41" fontId="4" fillId="2" borderId="5" xfId="0" applyNumberFormat="1" applyFont="1" applyFill="1" applyBorder="1" applyAlignment="1">
      <alignment horizontal="center" vertical="center"/>
    </xf>
    <xf numFmtId="41" fontId="4" fillId="0" borderId="0" xfId="0" applyNumberFormat="1" applyFont="1"/>
    <xf numFmtId="43" fontId="4" fillId="2" borderId="5" xfId="0" applyNumberFormat="1" applyFont="1" applyFill="1" applyBorder="1"/>
    <xf numFmtId="41" fontId="5" fillId="2" borderId="0" xfId="0" applyNumberFormat="1" applyFont="1" applyFill="1"/>
    <xf numFmtId="41" fontId="5" fillId="0" borderId="0" xfId="0" applyNumberFormat="1" applyFont="1"/>
    <xf numFmtId="0" fontId="5" fillId="2" borderId="5" xfId="3" applyFont="1" applyFill="1" applyBorder="1" applyAlignment="1">
      <alignment vertical="center" wrapText="1"/>
    </xf>
    <xf numFmtId="41" fontId="4" fillId="2" borderId="5" xfId="0" applyNumberFormat="1" applyFont="1" applyFill="1" applyBorder="1"/>
    <xf numFmtId="164" fontId="4" fillId="2" borderId="5" xfId="3" applyNumberFormat="1" applyFont="1" applyFill="1" applyBorder="1" applyAlignment="1">
      <alignment wrapText="1"/>
    </xf>
    <xf numFmtId="0" fontId="5" fillId="2" borderId="6" xfId="3" applyFont="1" applyFill="1" applyBorder="1" applyAlignment="1">
      <alignment vertical="center" wrapText="1"/>
    </xf>
    <xf numFmtId="41" fontId="5" fillId="2" borderId="5" xfId="1" applyNumberFormat="1" applyFont="1" applyFill="1" applyBorder="1"/>
    <xf numFmtId="41" fontId="5" fillId="2" borderId="0" xfId="1" applyNumberFormat="1" applyFont="1" applyFill="1" applyBorder="1"/>
    <xf numFmtId="41" fontId="5" fillId="0" borderId="0" xfId="1" applyNumberFormat="1" applyFont="1" applyFill="1" applyBorder="1"/>
    <xf numFmtId="43" fontId="4" fillId="0" borderId="0" xfId="1" applyFont="1"/>
    <xf numFmtId="0" fontId="4" fillId="0" borderId="7" xfId="0" applyFont="1" applyBorder="1"/>
    <xf numFmtId="43" fontId="4" fillId="0" borderId="8" xfId="0" applyNumberFormat="1" applyFont="1" applyBorder="1"/>
    <xf numFmtId="0" fontId="4" fillId="0" borderId="9" xfId="0" applyFont="1" applyBorder="1"/>
    <xf numFmtId="43" fontId="4" fillId="0" borderId="10" xfId="0" applyNumberFormat="1" applyFont="1" applyBorder="1"/>
    <xf numFmtId="0" fontId="4" fillId="0" borderId="11" xfId="0" applyFont="1" applyBorder="1"/>
    <xf numFmtId="0" fontId="4" fillId="0" borderId="10" xfId="0" applyFont="1" applyBorder="1"/>
    <xf numFmtId="43" fontId="4" fillId="0" borderId="10" xfId="1" applyFont="1" applyFill="1" applyBorder="1"/>
    <xf numFmtId="41" fontId="11" fillId="0" borderId="5" xfId="0" applyNumberFormat="1" applyFont="1" applyBorder="1"/>
    <xf numFmtId="0" fontId="4" fillId="2" borderId="10" xfId="0" applyFont="1" applyFill="1" applyBorder="1"/>
    <xf numFmtId="0" fontId="4" fillId="2" borderId="11" xfId="0" applyFont="1" applyFill="1" applyBorder="1"/>
    <xf numFmtId="41" fontId="4" fillId="2" borderId="4" xfId="0" applyNumberFormat="1" applyFont="1" applyFill="1" applyBorder="1"/>
    <xf numFmtId="0" fontId="4" fillId="2" borderId="12" xfId="0" applyFont="1" applyFill="1" applyBorder="1"/>
    <xf numFmtId="43" fontId="4" fillId="2" borderId="13" xfId="0" applyNumberFormat="1" applyFont="1" applyFill="1" applyBorder="1"/>
    <xf numFmtId="0" fontId="4" fillId="2" borderId="13" xfId="0" applyFont="1" applyFill="1" applyBorder="1"/>
    <xf numFmtId="0" fontId="4" fillId="2" borderId="14" xfId="0" applyFont="1" applyFill="1" applyBorder="1"/>
    <xf numFmtId="41" fontId="4" fillId="2" borderId="6" xfId="0" applyNumberFormat="1" applyFont="1" applyFill="1" applyBorder="1"/>
    <xf numFmtId="0" fontId="4" fillId="2" borderId="5" xfId="3" applyFont="1" applyFill="1" applyBorder="1" applyAlignment="1">
      <alignment vertical="center"/>
    </xf>
    <xf numFmtId="164" fontId="12" fillId="2" borderId="5" xfId="1" applyNumberFormat="1" applyFont="1" applyFill="1" applyBorder="1"/>
    <xf numFmtId="0" fontId="5" fillId="2" borderId="0" xfId="0" applyFont="1" applyFill="1" applyAlignment="1">
      <alignment horizontal="center" vertical="center" wrapText="1"/>
    </xf>
    <xf numFmtId="164" fontId="7" fillId="2" borderId="0" xfId="1" applyNumberFormat="1" applyFont="1" applyFill="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top" wrapText="1" readingOrder="1"/>
    </xf>
    <xf numFmtId="164" fontId="4" fillId="2" borderId="0" xfId="1" applyNumberFormat="1" applyFont="1" applyFill="1" applyBorder="1" applyAlignment="1">
      <alignment horizontal="right" vertical="top"/>
    </xf>
    <xf numFmtId="41" fontId="4" fillId="2" borderId="0" xfId="0" applyNumberFormat="1" applyFont="1" applyFill="1" applyAlignment="1">
      <alignment horizontal="right" vertical="top"/>
    </xf>
    <xf numFmtId="41" fontId="4" fillId="2" borderId="0" xfId="0" applyNumberFormat="1" applyFont="1" applyFill="1" applyAlignment="1">
      <alignment vertical="top"/>
    </xf>
    <xf numFmtId="164" fontId="4" fillId="2" borderId="0" xfId="1" applyNumberFormat="1" applyFont="1" applyFill="1" applyAlignment="1">
      <alignment horizontal="right" vertical="top"/>
    </xf>
    <xf numFmtId="164" fontId="4" fillId="2" borderId="0" xfId="1" applyNumberFormat="1" applyFont="1" applyFill="1" applyBorder="1" applyAlignment="1">
      <alignment horizontal="center" vertical="top"/>
    </xf>
    <xf numFmtId="0" fontId="4" fillId="2" borderId="0" xfId="0" applyFont="1" applyFill="1" applyAlignment="1">
      <alignment vertical="justify"/>
    </xf>
    <xf numFmtId="164" fontId="4" fillId="2" borderId="0" xfId="1" applyNumberFormat="1" applyFont="1" applyFill="1" applyAlignment="1">
      <alignment vertical="justify"/>
    </xf>
    <xf numFmtId="0" fontId="6" fillId="2" borderId="0" xfId="0" applyFont="1" applyFill="1" applyAlignment="1">
      <alignment horizontal="left" vertical="center"/>
    </xf>
    <xf numFmtId="164" fontId="5" fillId="2" borderId="1" xfId="1" applyNumberFormat="1" applyFont="1" applyFill="1" applyBorder="1" applyAlignment="1">
      <alignment horizontal="center"/>
    </xf>
    <xf numFmtId="41" fontId="4" fillId="2" borderId="0" xfId="1" applyNumberFormat="1" applyFont="1" applyFill="1" applyAlignment="1">
      <alignment horizontal="center"/>
    </xf>
    <xf numFmtId="0" fontId="13" fillId="2" borderId="0" xfId="0" applyFont="1" applyFill="1" applyAlignment="1">
      <alignment horizontal="right"/>
    </xf>
    <xf numFmtId="1" fontId="13" fillId="2" borderId="0" xfId="0" applyNumberFormat="1" applyFont="1" applyFill="1" applyAlignment="1">
      <alignment horizontal="right" vertical="top"/>
    </xf>
    <xf numFmtId="1" fontId="7" fillId="2" borderId="0" xfId="1" applyNumberFormat="1" applyFont="1" applyFill="1" applyAlignment="1">
      <alignment horizontal="right" vertical="top"/>
    </xf>
    <xf numFmtId="164" fontId="7" fillId="2" borderId="0" xfId="1" applyNumberFormat="1" applyFont="1" applyFill="1" applyAlignment="1">
      <alignment horizontal="right" vertical="top"/>
    </xf>
    <xf numFmtId="164" fontId="4" fillId="2" borderId="0" xfId="1" applyNumberFormat="1" applyFont="1" applyFill="1" applyAlignment="1">
      <alignment horizontal="left" vertical="center" wrapText="1"/>
    </xf>
    <xf numFmtId="1" fontId="13" fillId="2" borderId="0" xfId="0" applyNumberFormat="1" applyFont="1" applyFill="1" applyAlignment="1">
      <alignment horizontal="right"/>
    </xf>
    <xf numFmtId="164" fontId="5" fillId="2" borderId="16" xfId="1" applyNumberFormat="1" applyFont="1" applyFill="1" applyBorder="1" applyAlignment="1">
      <alignment horizontal="center"/>
    </xf>
    <xf numFmtId="164" fontId="4" fillId="2" borderId="0" xfId="1" applyNumberFormat="1" applyFont="1" applyFill="1" applyAlignment="1"/>
    <xf numFmtId="164" fontId="4" fillId="2" borderId="3" xfId="1" applyNumberFormat="1" applyFont="1" applyFill="1" applyBorder="1" applyAlignment="1"/>
    <xf numFmtId="0" fontId="5" fillId="2" borderId="0" xfId="0" applyFont="1" applyFill="1" applyAlignment="1">
      <alignment vertical="top" wrapText="1" readingOrder="1"/>
    </xf>
    <xf numFmtId="0" fontId="4" fillId="2" borderId="0" xfId="0" applyFont="1" applyFill="1" applyAlignment="1">
      <alignment horizontal="left" vertical="top" wrapText="1" readingOrder="1"/>
    </xf>
    <xf numFmtId="0" fontId="7" fillId="2" borderId="0" xfId="0" applyFont="1" applyFill="1" applyAlignment="1">
      <alignment horizontal="right" vertical="center"/>
    </xf>
    <xf numFmtId="164" fontId="4" fillId="2" borderId="0" xfId="1" applyNumberFormat="1" applyFont="1" applyFill="1" applyBorder="1" applyAlignment="1">
      <alignment horizontal="right"/>
    </xf>
    <xf numFmtId="43" fontId="4" fillId="2" borderId="0" xfId="1" applyFont="1" applyFill="1" applyAlignment="1">
      <alignment horizontal="right" vertical="center"/>
    </xf>
    <xf numFmtId="0" fontId="11" fillId="2" borderId="0" xfId="0" applyFont="1" applyFill="1" applyAlignment="1">
      <alignment vertical="top" wrapText="1" readingOrder="1"/>
    </xf>
    <xf numFmtId="164" fontId="4" fillId="0" borderId="0" xfId="1" applyNumberFormat="1" applyFont="1" applyAlignment="1">
      <alignment horizontal="center" vertical="center"/>
    </xf>
    <xf numFmtId="164" fontId="4" fillId="2" borderId="0" xfId="1" applyNumberFormat="1" applyFont="1" applyFill="1" applyAlignment="1">
      <alignment horizontal="center" vertical="center" readingOrder="1"/>
    </xf>
    <xf numFmtId="41" fontId="4" fillId="2" borderId="0" xfId="0" applyNumberFormat="1" applyFont="1" applyFill="1" applyAlignment="1">
      <alignment horizontal="right" vertical="top" wrapText="1" readingOrder="1"/>
    </xf>
    <xf numFmtId="164" fontId="4" fillId="2" borderId="0" xfId="1" applyNumberFormat="1" applyFont="1" applyFill="1" applyAlignment="1">
      <alignment horizontal="right" vertical="center" readingOrder="1"/>
    </xf>
    <xf numFmtId="164" fontId="4" fillId="2" borderId="0" xfId="1" applyNumberFormat="1" applyFont="1" applyFill="1" applyAlignment="1">
      <alignment horizontal="right" vertical="top" wrapText="1" readingOrder="1"/>
    </xf>
    <xf numFmtId="0" fontId="4" fillId="2" borderId="0" xfId="0" applyFont="1" applyFill="1" applyAlignment="1">
      <alignment wrapText="1" readingOrder="1"/>
    </xf>
    <xf numFmtId="164" fontId="4" fillId="2" borderId="0" xfId="1" applyNumberFormat="1" applyFont="1" applyFill="1" applyAlignment="1">
      <alignment wrapText="1" readingOrder="1"/>
    </xf>
    <xf numFmtId="0" fontId="5" fillId="2" borderId="0" xfId="0" applyFont="1" applyFill="1" applyAlignment="1">
      <alignment wrapText="1" readingOrder="1"/>
    </xf>
    <xf numFmtId="164" fontId="5" fillId="2" borderId="0" xfId="1" applyNumberFormat="1" applyFont="1" applyFill="1" applyBorder="1" applyAlignment="1">
      <alignment horizontal="right"/>
    </xf>
    <xf numFmtId="0" fontId="4" fillId="2" borderId="0" xfId="0" applyFont="1" applyFill="1" applyAlignment="1">
      <alignment vertical="center" wrapText="1" readingOrder="1"/>
    </xf>
    <xf numFmtId="0" fontId="11" fillId="0" borderId="0" xfId="0" applyFont="1" applyAlignment="1">
      <alignment vertical="top" wrapText="1" readingOrder="1"/>
    </xf>
    <xf numFmtId="43" fontId="4" fillId="0" borderId="0" xfId="1" applyFont="1" applyAlignment="1">
      <alignment horizontal="right"/>
    </xf>
    <xf numFmtId="0" fontId="4" fillId="0" borderId="0" xfId="0" applyFont="1" applyAlignment="1">
      <alignment vertical="center" wrapText="1" readingOrder="1"/>
    </xf>
    <xf numFmtId="164" fontId="4" fillId="0" borderId="0" xfId="1" applyNumberFormat="1" applyFont="1" applyFill="1" applyBorder="1" applyAlignment="1">
      <alignment horizontal="right" vertical="center"/>
    </xf>
    <xf numFmtId="41" fontId="4" fillId="0" borderId="0" xfId="0" applyNumberFormat="1" applyFont="1" applyAlignment="1">
      <alignment horizontal="right" vertical="center"/>
    </xf>
    <xf numFmtId="0" fontId="5" fillId="2" borderId="0" xfId="0" applyFont="1" applyFill="1" applyAlignment="1">
      <alignment vertical="center" wrapText="1" readingOrder="1"/>
    </xf>
    <xf numFmtId="164" fontId="4" fillId="2" borderId="0" xfId="1" applyNumberFormat="1" applyFont="1" applyFill="1" applyBorder="1"/>
    <xf numFmtId="37" fontId="4" fillId="2" borderId="0" xfId="0" applyNumberFormat="1" applyFont="1" applyFill="1"/>
    <xf numFmtId="0" fontId="13" fillId="2" borderId="0" xfId="0" applyFont="1" applyFill="1" applyAlignment="1">
      <alignment vertical="top" wrapText="1" readingOrder="1"/>
    </xf>
    <xf numFmtId="164" fontId="4" fillId="0" borderId="0" xfId="1" applyNumberFormat="1" applyFont="1" applyFill="1" applyBorder="1" applyAlignment="1">
      <alignment horizontal="right"/>
    </xf>
    <xf numFmtId="164" fontId="4" fillId="0" borderId="0" xfId="1" applyNumberFormat="1" applyFont="1" applyFill="1" applyAlignment="1">
      <alignment vertical="center" wrapText="1" readingOrder="1"/>
    </xf>
    <xf numFmtId="0" fontId="14" fillId="0" borderId="0" xfId="0" applyFont="1" applyAlignment="1">
      <alignment vertical="top" wrapText="1" readingOrder="1"/>
    </xf>
    <xf numFmtId="165" fontId="14" fillId="0" borderId="0" xfId="0" applyNumberFormat="1" applyFont="1" applyAlignment="1">
      <alignment vertical="top" wrapText="1" readingOrder="1"/>
    </xf>
    <xf numFmtId="164" fontId="4" fillId="2" borderId="0" xfId="1" applyNumberFormat="1" applyFont="1" applyFill="1" applyBorder="1" applyAlignment="1">
      <alignment horizontal="right" vertical="top" wrapText="1" readingOrder="1"/>
    </xf>
    <xf numFmtId="164" fontId="4" fillId="2" borderId="0" xfId="1" applyNumberFormat="1" applyFont="1" applyFill="1" applyAlignment="1">
      <alignment horizontal="left" vertical="top" wrapText="1" readingOrder="1"/>
    </xf>
    <xf numFmtId="0" fontId="4" fillId="0" borderId="0" xfId="0" applyFont="1" applyAlignment="1">
      <alignment vertical="top" wrapText="1" readingOrder="1"/>
    </xf>
    <xf numFmtId="43" fontId="4" fillId="2" borderId="0" xfId="1" applyFont="1" applyFill="1" applyBorder="1" applyAlignment="1">
      <alignment horizontal="right"/>
    </xf>
    <xf numFmtId="0" fontId="6" fillId="2" borderId="0" xfId="0" applyFont="1" applyFill="1" applyAlignment="1">
      <alignment vertical="top" wrapText="1" readingOrder="1"/>
    </xf>
    <xf numFmtId="41" fontId="5" fillId="2" borderId="1" xfId="1" applyNumberFormat="1" applyFont="1" applyFill="1" applyBorder="1" applyAlignment="1">
      <alignment horizontal="right"/>
    </xf>
    <xf numFmtId="37" fontId="4" fillId="2" borderId="0" xfId="0" applyNumberFormat="1" applyFont="1" applyFill="1" applyAlignment="1">
      <alignment horizontal="center" vertical="top" wrapText="1" readingOrder="1"/>
    </xf>
    <xf numFmtId="0" fontId="5" fillId="2" borderId="0" xfId="0" applyFont="1" applyFill="1" applyAlignment="1">
      <alignment horizontal="left" vertical="center" wrapText="1"/>
    </xf>
    <xf numFmtId="0" fontId="4" fillId="2" borderId="0" xfId="0" applyFont="1" applyFill="1" applyAlignment="1">
      <alignment horizontal="left" vertical="top" wrapText="1" readingOrder="1"/>
    </xf>
    <xf numFmtId="0" fontId="4" fillId="2" borderId="0" xfId="0" applyFont="1" applyFill="1" applyAlignment="1">
      <alignment horizontal="justify" vertical="center" wrapText="1" readingOrder="1"/>
    </xf>
    <xf numFmtId="0" fontId="4" fillId="2" borderId="0" xfId="0" applyFont="1" applyFill="1" applyAlignment="1">
      <alignment horizontal="justify" vertical="justify" wrapText="1"/>
    </xf>
    <xf numFmtId="0" fontId="5" fillId="2" borderId="0" xfId="0" applyFont="1" applyFill="1" applyAlignment="1">
      <alignment horizontal="left" wrapText="1"/>
    </xf>
    <xf numFmtId="0" fontId="4" fillId="2" borderId="0" xfId="0" applyFont="1" applyFill="1" applyAlignment="1">
      <alignment horizontal="center" vertical="center" wrapText="1"/>
    </xf>
    <xf numFmtId="0" fontId="5" fillId="2" borderId="0" xfId="0" applyFont="1" applyFill="1" applyAlignment="1">
      <alignment horizontal="left" vertical="top" wrapText="1"/>
    </xf>
    <xf numFmtId="0" fontId="4" fillId="2" borderId="4" xfId="3" applyFont="1" applyFill="1" applyBorder="1" applyAlignment="1">
      <alignment horizontal="center" vertical="center" wrapText="1"/>
    </xf>
    <xf numFmtId="0" fontId="4" fillId="2" borderId="6" xfId="3" applyFont="1" applyFill="1" applyBorder="1" applyAlignment="1">
      <alignment horizontal="center" vertical="center" wrapText="1"/>
    </xf>
    <xf numFmtId="164" fontId="4" fillId="2" borderId="15" xfId="1" applyNumberFormat="1" applyFont="1" applyFill="1" applyBorder="1" applyAlignment="1">
      <alignment horizontal="center"/>
    </xf>
    <xf numFmtId="164" fontId="4" fillId="2" borderId="4" xfId="1" applyNumberFormat="1" applyFont="1" applyFill="1" applyBorder="1" applyAlignment="1">
      <alignment horizontal="center"/>
    </xf>
    <xf numFmtId="164" fontId="4" fillId="2" borderId="6" xfId="1" applyNumberFormat="1" applyFont="1" applyFill="1" applyBorder="1" applyAlignment="1">
      <alignment horizontal="center"/>
    </xf>
    <xf numFmtId="41" fontId="4" fillId="2" borderId="4" xfId="0" applyNumberFormat="1" applyFont="1" applyFill="1" applyBorder="1" applyAlignment="1">
      <alignment horizontal="center" vertical="center"/>
    </xf>
    <xf numFmtId="41" fontId="4" fillId="2" borderId="6" xfId="0" applyNumberFormat="1" applyFont="1" applyFill="1" applyBorder="1" applyAlignment="1">
      <alignment horizontal="center" vertical="center"/>
    </xf>
    <xf numFmtId="0" fontId="5" fillId="2" borderId="4" xfId="3" applyFont="1" applyFill="1" applyBorder="1" applyAlignment="1">
      <alignment horizontal="center" vertical="center" wrapText="1"/>
    </xf>
    <xf numFmtId="0" fontId="5" fillId="2" borderId="6" xfId="3" applyFont="1" applyFill="1" applyBorder="1" applyAlignment="1">
      <alignment horizontal="center" vertical="center" wrapText="1"/>
    </xf>
    <xf numFmtId="164" fontId="4" fillId="2" borderId="5" xfId="1" applyNumberFormat="1" applyFont="1" applyFill="1" applyBorder="1" applyAlignment="1">
      <alignment horizontal="center"/>
    </xf>
    <xf numFmtId="41" fontId="4" fillId="2" borderId="5" xfId="0" applyNumberFormat="1" applyFont="1" applyFill="1" applyBorder="1" applyAlignment="1">
      <alignment horizontal="center"/>
    </xf>
    <xf numFmtId="164" fontId="5" fillId="2" borderId="4" xfId="1" applyNumberFormat="1" applyFont="1" applyFill="1" applyBorder="1" applyAlignment="1">
      <alignment horizontal="center" vertical="center" wrapText="1"/>
    </xf>
    <xf numFmtId="164" fontId="5" fillId="2" borderId="6" xfId="1" applyNumberFormat="1" applyFont="1" applyFill="1" applyBorder="1" applyAlignment="1">
      <alignment horizontal="center" vertical="center" wrapText="1"/>
    </xf>
    <xf numFmtId="0" fontId="5" fillId="2" borderId="4" xfId="3" applyFont="1" applyFill="1" applyBorder="1" applyAlignment="1">
      <alignment horizontal="center" vertical="center"/>
    </xf>
    <xf numFmtId="0" fontId="5" fillId="2" borderId="6" xfId="3" applyFont="1" applyFill="1" applyBorder="1" applyAlignment="1">
      <alignment horizontal="center" vertical="center"/>
    </xf>
    <xf numFmtId="164" fontId="5" fillId="0" borderId="0" xfId="3" applyNumberFormat="1" applyFont="1" applyAlignment="1">
      <alignment horizontal="center" vertical="center" wrapText="1"/>
    </xf>
    <xf numFmtId="0" fontId="5" fillId="0" borderId="0" xfId="3" applyFont="1" applyAlignment="1">
      <alignment horizontal="center" vertical="center" wrapText="1"/>
    </xf>
    <xf numFmtId="0" fontId="9" fillId="2" borderId="0" xfId="0" applyFont="1" applyFill="1" applyAlignment="1">
      <alignment horizontal="left" vertical="top" wrapText="1" readingOrder="1"/>
    </xf>
    <xf numFmtId="0" fontId="10" fillId="2" borderId="0" xfId="0" applyFont="1" applyFill="1" applyAlignment="1">
      <alignment vertical="top" wrapText="1"/>
    </xf>
    <xf numFmtId="0" fontId="4" fillId="2" borderId="0" xfId="0" applyFont="1" applyFill="1" applyAlignment="1">
      <alignment horizontal="justify" vertical="top"/>
    </xf>
    <xf numFmtId="0" fontId="4" fillId="2" borderId="0" xfId="0" applyFont="1" applyFill="1" applyAlignment="1">
      <alignment horizontal="justify" vertical="top" wrapText="1"/>
    </xf>
    <xf numFmtId="0" fontId="5" fillId="2" borderId="4" xfId="3" applyFont="1" applyFill="1" applyBorder="1" applyAlignment="1">
      <alignment horizontal="left" vertical="center" wrapText="1"/>
    </xf>
    <xf numFmtId="0" fontId="5" fillId="2" borderId="6" xfId="3" applyFont="1" applyFill="1" applyBorder="1" applyAlignment="1">
      <alignment horizontal="left" vertical="center" wrapText="1"/>
    </xf>
    <xf numFmtId="0" fontId="5" fillId="2" borderId="5" xfId="3" applyFont="1" applyFill="1" applyBorder="1" applyAlignment="1">
      <alignment horizontal="center" vertical="center" wrapText="1"/>
    </xf>
    <xf numFmtId="0" fontId="4" fillId="2" borderId="0" xfId="0" applyFont="1" applyFill="1" applyAlignment="1">
      <alignment horizontal="justify" vertical="center"/>
    </xf>
    <xf numFmtId="0" fontId="3" fillId="2" borderId="0" xfId="0" applyFont="1" applyFill="1" applyAlignment="1">
      <alignment horizontal="center" vertical="center"/>
    </xf>
    <xf numFmtId="0" fontId="5" fillId="2" borderId="0" xfId="0" applyFont="1" applyFill="1" applyAlignment="1">
      <alignment horizontal="center" vertical="center"/>
    </xf>
  </cellXfs>
  <cellStyles count="4">
    <cellStyle name="Millares" xfId="1" builtinId="3"/>
    <cellStyle name="Normal" xfId="0" builtinId="0"/>
    <cellStyle name="Normal 2" xfId="3" xr:uid="{0E0DF6C6-7987-4E76-8A37-D030C14E8D7A}"/>
    <cellStyle name="Normal 9" xfId="2" xr:uid="{A9C90EA1-0AF4-4D04-B4CB-860EABCF894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ns-sip-01\FinancieraSNS\Contabilidad\1-ALTAGRACIA%20PE&#209;A\5-%20A&#209;O%202025\13-ESTADOS%20FINANCIEROS%20SNS%20A&#209;O%202025-EXCEL\12-EF-%20DICIEMBRE%20%20%20%202025\Estado%20Diciembre%20%202025%20final%20final-ALTAG.trabajado%2023.1.2026.xlsx" TargetMode="External"/><Relationship Id="rId1" Type="http://schemas.openxmlformats.org/officeDocument/2006/relationships/externalLinkPath" Target="/Contabilidad/1-ALTAGRACIA%20PE&#209;A/5-%20A&#209;O%202025/13-ESTADOS%20FINANCIEROS%20SNS%20A&#209;O%202025-EXCEL/12-EF-%20DICIEMBRE%20%20%20%202025/Estado%20Diciembre%20%202025%20final%20final-ALTAG.trabajado%2023.1.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abilidad/1-ALTAGRACIA%20PE&#209;A/5-%20A&#209;O%202025/13-ESTADOS%20FINANCIEROS%20SNS%20A&#209;O%202025-EXCEL/4-EF-MAYO%202025/4-%20Estados%20Financiero%20Acumulado%20Mayo%20%202025%20%20ulti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a 1 a 6"/>
      <sheetName val="Balanza"/>
      <sheetName val="Hoja2"/>
      <sheetName val="CatalogoCuentas (2)"/>
      <sheetName val="CatalogoCuentas (3)"/>
      <sheetName val="ESF"/>
      <sheetName val="ECAMP "/>
      <sheetName val="ERF"/>
      <sheetName val="ECIPR"/>
      <sheetName val="Flujo Efectivo"/>
      <sheetName val="Notas  del 7 en adelante "/>
      <sheetName val="hoja de trabajo flujo efe "/>
    </sheetNames>
    <sheetDataSet>
      <sheetData sheetId="0"/>
      <sheetData sheetId="1">
        <row r="3">
          <cell r="AP3">
            <v>0</v>
          </cell>
        </row>
        <row r="4">
          <cell r="AP4">
            <v>727546241.82999992</v>
          </cell>
        </row>
        <row r="5">
          <cell r="AP5">
            <v>13667070.939999999</v>
          </cell>
        </row>
        <row r="6">
          <cell r="AP6">
            <v>36011461.719999999</v>
          </cell>
        </row>
        <row r="8">
          <cell r="AP8">
            <v>26236.33</v>
          </cell>
        </row>
        <row r="9">
          <cell r="AP9">
            <v>2530187.0400000056</v>
          </cell>
        </row>
        <row r="11">
          <cell r="AP11">
            <v>19849255.419999927</v>
          </cell>
        </row>
        <row r="13">
          <cell r="AP13">
            <v>113400907.84000015</v>
          </cell>
        </row>
        <row r="19">
          <cell r="AP19">
            <v>0</v>
          </cell>
        </row>
        <row r="20">
          <cell r="AP20">
            <v>1736252.1099999994</v>
          </cell>
        </row>
        <row r="22">
          <cell r="AP22">
            <v>5274.92</v>
          </cell>
        </row>
        <row r="24">
          <cell r="AP24">
            <v>525651.1099999994</v>
          </cell>
        </row>
        <row r="25">
          <cell r="AP25">
            <v>739969.98999999987</v>
          </cell>
        </row>
        <row r="27">
          <cell r="AP27">
            <v>129048215.99999997</v>
          </cell>
        </row>
        <row r="29">
          <cell r="AP29">
            <v>4632465.1100000013</v>
          </cell>
        </row>
        <row r="30">
          <cell r="AP30">
            <v>194389.11999999988</v>
          </cell>
        </row>
        <row r="31">
          <cell r="AP31">
            <v>8333651.7699999958</v>
          </cell>
        </row>
        <row r="32">
          <cell r="AP32">
            <v>785333788.88</v>
          </cell>
        </row>
        <row r="33">
          <cell r="AP33">
            <v>1331891081.3900001</v>
          </cell>
        </row>
        <row r="35">
          <cell r="AP35">
            <v>13867016.359999999</v>
          </cell>
        </row>
        <row r="37">
          <cell r="AP37">
            <v>24406033.639972642</v>
          </cell>
        </row>
        <row r="38">
          <cell r="AP38">
            <v>25841937.530027412</v>
          </cell>
        </row>
        <row r="65">
          <cell r="AR65">
            <v>1891853049.1999998</v>
          </cell>
          <cell r="AS65">
            <v>261678174.5</v>
          </cell>
        </row>
        <row r="67">
          <cell r="D67" t="str">
            <v>Proveedores a pagar al sector privado interno c/p</v>
          </cell>
          <cell r="AP67">
            <v>643372198.5600003</v>
          </cell>
        </row>
        <row r="68">
          <cell r="D68" t="str">
            <v>Contratistas a pagar al sector privado interno c/p</v>
          </cell>
          <cell r="AP68">
            <v>0</v>
          </cell>
        </row>
        <row r="69">
          <cell r="AP69">
            <v>785692853.77999973</v>
          </cell>
        </row>
        <row r="70">
          <cell r="D70" t="str">
            <v>Remuneraciones a pagar c/p</v>
          </cell>
          <cell r="AP70">
            <v>-9.8000000000465661</v>
          </cell>
        </row>
        <row r="71">
          <cell r="AP71">
            <v>49170.130000000005</v>
          </cell>
        </row>
        <row r="72">
          <cell r="AP72">
            <v>200283.49</v>
          </cell>
        </row>
        <row r="74">
          <cell r="AR74">
            <v>49474564.829999998</v>
          </cell>
          <cell r="AS74">
            <v>1169752666.1200001</v>
          </cell>
        </row>
        <row r="75">
          <cell r="AP75">
            <v>4032908677</v>
          </cell>
        </row>
        <row r="76">
          <cell r="AM76">
            <v>2012606811.48</v>
          </cell>
          <cell r="AN76">
            <v>373655449.42000002</v>
          </cell>
        </row>
        <row r="77">
          <cell r="AP77">
            <v>29157888.149999999</v>
          </cell>
        </row>
        <row r="80">
          <cell r="AP80">
            <v>5522955.6400000006</v>
          </cell>
        </row>
        <row r="81">
          <cell r="AP81">
            <v>24654753.140000001</v>
          </cell>
        </row>
        <row r="89">
          <cell r="AP89">
            <v>69718448836.220001</v>
          </cell>
        </row>
        <row r="90">
          <cell r="AP90">
            <v>724075095.84000003</v>
          </cell>
        </row>
        <row r="91">
          <cell r="AP91">
            <v>1473357622.4399998</v>
          </cell>
        </row>
        <row r="100">
          <cell r="AP100">
            <v>3284061153.9499998</v>
          </cell>
        </row>
        <row r="101">
          <cell r="AP101">
            <v>87787873.469999984</v>
          </cell>
        </row>
        <row r="102">
          <cell r="AP102">
            <v>41686384517.840004</v>
          </cell>
        </row>
        <row r="104">
          <cell r="AP104">
            <v>6593437449.4399996</v>
          </cell>
        </row>
        <row r="105">
          <cell r="AP105">
            <v>1459381.48</v>
          </cell>
        </row>
        <row r="106">
          <cell r="AP106">
            <v>143066038.25999999</v>
          </cell>
        </row>
        <row r="107">
          <cell r="AP107">
            <v>52894.879999999997</v>
          </cell>
        </row>
        <row r="108">
          <cell r="AP108">
            <v>13054500</v>
          </cell>
        </row>
        <row r="109">
          <cell r="AP109">
            <v>529239873.19000006</v>
          </cell>
        </row>
        <row r="110">
          <cell r="AP110">
            <v>77166336.48999998</v>
          </cell>
        </row>
        <row r="111">
          <cell r="AP111">
            <v>65183121.030000001</v>
          </cell>
        </row>
        <row r="112">
          <cell r="AP112">
            <v>4083112764.3300004</v>
          </cell>
        </row>
        <row r="113">
          <cell r="AP113">
            <v>340770014.88000005</v>
          </cell>
        </row>
        <row r="114">
          <cell r="AP114">
            <v>16370526.550000001</v>
          </cell>
        </row>
        <row r="115">
          <cell r="AP115">
            <v>9820582.5999999996</v>
          </cell>
        </row>
        <row r="116">
          <cell r="AP116">
            <v>75882431.090000004</v>
          </cell>
        </row>
        <row r="119">
          <cell r="AP119">
            <v>0</v>
          </cell>
        </row>
        <row r="120">
          <cell r="AP120">
            <v>3186902550.1600003</v>
          </cell>
        </row>
        <row r="121">
          <cell r="AP121">
            <v>3208332325.3900003</v>
          </cell>
        </row>
        <row r="122">
          <cell r="AP122">
            <v>537101834.21000004</v>
          </cell>
        </row>
        <row r="123">
          <cell r="AP123">
            <v>15633937.710000001</v>
          </cell>
        </row>
        <row r="126">
          <cell r="AP126">
            <v>49833330.469999991</v>
          </cell>
        </row>
        <row r="128">
          <cell r="AP128">
            <v>6014208.9800000004</v>
          </cell>
        </row>
        <row r="129">
          <cell r="AP129">
            <v>2129837969.55</v>
          </cell>
        </row>
        <row r="130">
          <cell r="AP130">
            <v>982641.2</v>
          </cell>
        </row>
        <row r="131">
          <cell r="AP131">
            <v>59578</v>
          </cell>
        </row>
        <row r="132">
          <cell r="AP132">
            <v>22916569.769999996</v>
          </cell>
        </row>
        <row r="133">
          <cell r="AP133">
            <v>8250947.46</v>
          </cell>
        </row>
        <row r="134">
          <cell r="D134" t="str">
            <v xml:space="preserve">Transferencias de Capital a Instituciones Públicas Descentralizadas y Autónomas </v>
          </cell>
          <cell r="AP134">
            <v>248994546.30000001</v>
          </cell>
        </row>
        <row r="136">
          <cell r="AP136">
            <v>126956434.97</v>
          </cell>
        </row>
        <row r="139">
          <cell r="D139" t="str">
            <v>Pasajes</v>
          </cell>
          <cell r="AP139">
            <v>1631033.77</v>
          </cell>
        </row>
        <row r="141">
          <cell r="AP141">
            <v>2997163.4400000004</v>
          </cell>
        </row>
        <row r="142">
          <cell r="AP142">
            <v>4171357.35</v>
          </cell>
        </row>
        <row r="146">
          <cell r="AP146">
            <v>50954017.240000002</v>
          </cell>
        </row>
        <row r="147">
          <cell r="AP147">
            <v>28979525.469999999</v>
          </cell>
        </row>
        <row r="149">
          <cell r="AP149">
            <v>64076158.550000012</v>
          </cell>
        </row>
        <row r="152">
          <cell r="AP152">
            <v>400000</v>
          </cell>
        </row>
        <row r="155">
          <cell r="AP155">
            <v>43999382.109999999</v>
          </cell>
        </row>
        <row r="156">
          <cell r="AP156">
            <v>35555681.689999998</v>
          </cell>
        </row>
        <row r="157">
          <cell r="AP157">
            <v>46886333.260000005</v>
          </cell>
        </row>
        <row r="158">
          <cell r="AP158">
            <v>45210713.329999998</v>
          </cell>
        </row>
        <row r="159">
          <cell r="AP159">
            <v>4780205.4400000004</v>
          </cell>
        </row>
        <row r="160">
          <cell r="AP160">
            <v>7087713.1399999997</v>
          </cell>
        </row>
        <row r="161">
          <cell r="AP161">
            <v>429230.89</v>
          </cell>
        </row>
        <row r="162">
          <cell r="AP162">
            <v>1708566.04</v>
          </cell>
        </row>
        <row r="163">
          <cell r="AP163">
            <v>14830906.77</v>
          </cell>
        </row>
        <row r="164">
          <cell r="AP164">
            <v>11580118.23</v>
          </cell>
        </row>
        <row r="165">
          <cell r="AP165">
            <v>2193426.66</v>
          </cell>
        </row>
        <row r="166">
          <cell r="AP166">
            <v>511550</v>
          </cell>
        </row>
        <row r="167">
          <cell r="AP167">
            <v>7013341.8300000001</v>
          </cell>
        </row>
        <row r="168">
          <cell r="AP168">
            <v>1431239.2</v>
          </cell>
        </row>
        <row r="169">
          <cell r="AP169">
            <v>97307309.480000004</v>
          </cell>
        </row>
        <row r="170">
          <cell r="AP170">
            <v>4843350.68</v>
          </cell>
        </row>
        <row r="171">
          <cell r="AP171">
            <v>726943.48</v>
          </cell>
        </row>
        <row r="172">
          <cell r="AP172">
            <v>3226398624.96</v>
          </cell>
        </row>
        <row r="174">
          <cell r="AP174">
            <v>59831508.079999998</v>
          </cell>
        </row>
        <row r="176">
          <cell r="AP176">
            <v>113870</v>
          </cell>
        </row>
        <row r="180">
          <cell r="AP180">
            <v>5428717.4199999999</v>
          </cell>
        </row>
        <row r="181">
          <cell r="AP181">
            <v>49492926.720000006</v>
          </cell>
        </row>
        <row r="183">
          <cell r="AP183">
            <v>237770</v>
          </cell>
        </row>
        <row r="184">
          <cell r="AP184">
            <v>5010930.8600000003</v>
          </cell>
        </row>
        <row r="185">
          <cell r="AP185">
            <v>22450376.5</v>
          </cell>
        </row>
        <row r="186">
          <cell r="AP186">
            <v>1884574.4499999997</v>
          </cell>
        </row>
        <row r="187">
          <cell r="AP187">
            <v>65921758.880000003</v>
          </cell>
        </row>
        <row r="188">
          <cell r="AP188">
            <v>602865.38</v>
          </cell>
        </row>
        <row r="189">
          <cell r="AP189">
            <v>699967550.07000005</v>
          </cell>
        </row>
        <row r="190">
          <cell r="AP190">
            <v>269758906.85999995</v>
          </cell>
        </row>
        <row r="192">
          <cell r="AP192">
            <v>683966.4099999998</v>
          </cell>
        </row>
        <row r="194">
          <cell r="AP194">
            <v>132817618.51000001</v>
          </cell>
        </row>
        <row r="196">
          <cell r="AP196">
            <v>38226733.560000002</v>
          </cell>
        </row>
        <row r="197">
          <cell r="AP197">
            <v>81345941.679999992</v>
          </cell>
        </row>
        <row r="198">
          <cell r="AP198">
            <v>637.07000000000005</v>
          </cell>
        </row>
        <row r="199">
          <cell r="AP199">
            <v>4861.9399999999996</v>
          </cell>
        </row>
        <row r="200">
          <cell r="AP200">
            <v>58194.14</v>
          </cell>
        </row>
        <row r="202">
          <cell r="AP202">
            <v>163321065.25999999</v>
          </cell>
        </row>
        <row r="203">
          <cell r="AP203">
            <v>331633.58</v>
          </cell>
        </row>
        <row r="207">
          <cell r="AP207">
            <v>2279022172.0400004</v>
          </cell>
        </row>
        <row r="208">
          <cell r="AP208">
            <v>2766252.4</v>
          </cell>
        </row>
        <row r="210">
          <cell r="AP210">
            <v>4700738.41</v>
          </cell>
        </row>
        <row r="214">
          <cell r="AP214">
            <v>2447328</v>
          </cell>
        </row>
        <row r="215">
          <cell r="AP215">
            <v>1678512652.2599998</v>
          </cell>
        </row>
        <row r="216">
          <cell r="AP216">
            <v>159008.21000000002</v>
          </cell>
        </row>
        <row r="217">
          <cell r="AP217">
            <v>1220000.58</v>
          </cell>
        </row>
        <row r="218">
          <cell r="AP218">
            <v>394220.68</v>
          </cell>
        </row>
        <row r="220">
          <cell r="AP220">
            <v>732029</v>
          </cell>
        </row>
        <row r="221">
          <cell r="AP221">
            <v>484150.43</v>
          </cell>
        </row>
        <row r="224">
          <cell r="AP224">
            <v>551371.35000000009</v>
          </cell>
        </row>
        <row r="226">
          <cell r="AP226">
            <v>1388.81</v>
          </cell>
        </row>
      </sheetData>
      <sheetData sheetId="2"/>
      <sheetData sheetId="3"/>
      <sheetData sheetId="4"/>
      <sheetData sheetId="5"/>
      <sheetData sheetId="6"/>
      <sheetData sheetId="7">
        <row r="26">
          <cell r="H26">
            <v>2893155194.9499817</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za de comprobacion"/>
      <sheetName val="Nota 1 a 6"/>
      <sheetName val="ESF"/>
      <sheetName val="ERF"/>
      <sheetName val="Notas  del 7 en adelante"/>
      <sheetName val="ECIPR "/>
      <sheetName val="ECAMP "/>
      <sheetName val="UAI"/>
      <sheetName val="Hoja1"/>
      <sheetName val="Flujo Efectivo"/>
      <sheetName val="hoja de trabajo flujo efe (2)"/>
      <sheetName val="P.P.E"/>
    </sheetNames>
    <sheetDataSet>
      <sheetData sheetId="0">
        <row r="40">
          <cell r="C40" t="str">
            <v>Bonos Globales externos - SNS Cta. 6025005001</v>
          </cell>
        </row>
        <row r="49">
          <cell r="C49" t="str">
            <v xml:space="preserve">Anticipos a proveedores y contratistas del sector privado interno c/p       </v>
          </cell>
        </row>
        <row r="71">
          <cell r="C71" t="str">
            <v>Contribuciones a la seguridad social a pagar c/p</v>
          </cell>
        </row>
        <row r="85">
          <cell r="C85" t="str">
            <v xml:space="preserve">Donaciones corrientes de gobiernos extranjeros - Proyecto AFENET  </v>
          </cell>
        </row>
        <row r="86">
          <cell r="C86" t="str">
            <v>Donaciones corrientes de gobiernos extranjeros - Proyecto CDC</v>
          </cell>
        </row>
        <row r="87">
          <cell r="C87" t="str">
            <v>Donaciones corrientes de organismos internacionales - Proyecto VIH</v>
          </cell>
        </row>
        <row r="88">
          <cell r="C88" t="str">
            <v xml:space="preserve">Donaciones corrientes de organismos internacionales - Proyecto AHF   </v>
          </cell>
        </row>
        <row r="94">
          <cell r="C94" t="str">
            <v>Servicios Juridicos</v>
          </cell>
        </row>
        <row r="97">
          <cell r="C97" t="str">
            <v>Ayudas a hogares y personas</v>
          </cell>
        </row>
        <row r="99">
          <cell r="C99" t="str">
            <v>Transferencias corrientes a otras Intituciones Públicas-Regionales y Hospitales</v>
          </cell>
        </row>
        <row r="100">
          <cell r="C100" t="str">
            <v>Transferencias corrientes a otras Intituciones Públicas-Conavhisida</v>
          </cell>
        </row>
        <row r="103">
          <cell r="C103" t="str">
            <v>Sueldos de personal contratado e igualado</v>
          </cell>
        </row>
        <row r="104">
          <cell r="C104" t="str">
            <v>Otras remuneraciones eventuales</v>
          </cell>
        </row>
        <row r="106">
          <cell r="C106" t="str">
            <v>Compensaciones servicios de seguridad</v>
          </cell>
        </row>
        <row r="107">
          <cell r="C107" t="str">
            <v>Compensaciones especiales</v>
          </cell>
        </row>
        <row r="110">
          <cell r="C110" t="str">
            <v>Viáticos dentro del país</v>
          </cell>
        </row>
        <row r="113">
          <cell r="C113" t="str">
            <v>Salario de Navidad</v>
          </cell>
        </row>
        <row r="131">
          <cell r="C131" t="str">
            <v>Electricidad</v>
          </cell>
        </row>
        <row r="132">
          <cell r="C132" t="str">
            <v>Recolección de Residuos Sólidos</v>
          </cell>
        </row>
        <row r="133">
          <cell r="C133" t="str">
            <v>Publicidad  y propaganda</v>
          </cell>
        </row>
        <row r="134">
          <cell r="C134" t="str">
            <v>Impresión y encuadernación</v>
          </cell>
        </row>
        <row r="135">
          <cell r="C135" t="str">
            <v>Alquileres de equipos de trasnporte, tracción y elevación</v>
          </cell>
        </row>
        <row r="136">
          <cell r="C136" t="str">
            <v>Alquileres de maquinarias y equipos especializados</v>
          </cell>
        </row>
        <row r="137">
          <cell r="C137" t="str">
            <v>Alquileres de equipos y mobiliarios de oficina y alojamiento</v>
          </cell>
        </row>
        <row r="140">
          <cell r="C140" t="str">
            <v>Seguros de bienes muebles</v>
          </cell>
        </row>
        <row r="143">
          <cell r="C143" t="str">
            <v>Reparaciones y obras menores en edificaciones</v>
          </cell>
        </row>
        <row r="144">
          <cell r="C144" t="str">
            <v>Mantenimiento y reparación de equipos de transporte, tracción y elevación</v>
          </cell>
        </row>
        <row r="151">
          <cell r="C151" t="str">
            <v>Productos medicinales para uso humano</v>
          </cell>
        </row>
        <row r="154">
          <cell r="C154" t="str">
            <v>Combustibles consumidos</v>
          </cell>
        </row>
        <row r="155">
          <cell r="C155" t="str">
            <v>Otros materiales y suministros de defensa, orden publico, proteccion y seguridad</v>
          </cell>
        </row>
        <row r="156">
          <cell r="C156" t="str">
            <v>Materiales de limpieza consumidos</v>
          </cell>
        </row>
        <row r="157">
          <cell r="C157" t="str">
            <v>Otros materiales y suministros para consumo y prestación de servicios</v>
          </cell>
        </row>
        <row r="160">
          <cell r="C160" t="str">
            <v>Comisiones por servicios financieros</v>
          </cell>
        </row>
        <row r="166">
          <cell r="C166" t="str">
            <v>Impuestos</v>
          </cell>
        </row>
        <row r="167">
          <cell r="C167" t="str">
            <v>Multas y recargos moratorios por impuestos</v>
          </cell>
        </row>
      </sheetData>
      <sheetData sheetId="1"/>
      <sheetData sheetId="2">
        <row r="13">
          <cell r="C13" t="str">
            <v>Cuenta por cobrar a corto plazo (Notas 8)</v>
          </cell>
        </row>
        <row r="15">
          <cell r="C15" t="str">
            <v>Otros activos corrientes (Nota 10)</v>
          </cell>
        </row>
        <row r="16">
          <cell r="C16" t="str">
            <v>Pagos anticipados (Nota 11)</v>
          </cell>
        </row>
        <row r="24">
          <cell r="C24" t="str">
            <v>Propiedad, planta y equipo neto (Nota 12)</v>
          </cell>
        </row>
        <row r="33">
          <cell r="C33" t="str">
            <v>Sobregiro bancario (Nota 13)</v>
          </cell>
        </row>
        <row r="34">
          <cell r="C34" t="str">
            <v>Cuentas por pagar a corto plazo (Nota 14)</v>
          </cell>
        </row>
        <row r="37">
          <cell r="C37" t="str">
            <v>Retenciones y acumulaciones por pagar (Nota 15)</v>
          </cell>
        </row>
        <row r="38">
          <cell r="C38" t="str">
            <v>Provisiones a corto plazo (Nota 16)</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7BE9B-C0A0-426A-983C-E2077FBED9B7}">
  <dimension ref="A1:Z412"/>
  <sheetViews>
    <sheetView showGridLines="0" tabSelected="1" topLeftCell="A353" zoomScale="95" zoomScaleNormal="95" workbookViewId="0">
      <selection activeCell="A99" sqref="A99:E99"/>
    </sheetView>
  </sheetViews>
  <sheetFormatPr baseColWidth="10" defaultColWidth="11" defaultRowHeight="15.75" x14ac:dyDescent="0.25"/>
  <cols>
    <col min="1" max="1" width="68.28515625" style="2" customWidth="1"/>
    <col min="2" max="2" width="20.7109375" style="27" customWidth="1"/>
    <col min="3" max="3" width="17.85546875" style="75" customWidth="1"/>
    <col min="4" max="4" width="18.7109375" style="27" customWidth="1"/>
    <col min="5" max="5" width="20.42578125" style="2" customWidth="1"/>
    <col min="6" max="6" width="18.42578125" style="2" customWidth="1"/>
    <col min="7" max="7" width="19.28515625" style="2" bestFit="1" customWidth="1"/>
    <col min="8" max="8" width="19.7109375" style="2" bestFit="1" customWidth="1"/>
    <col min="9" max="9" width="66.7109375" style="2" customWidth="1"/>
    <col min="10" max="10" width="18.28515625" style="2" customWidth="1"/>
    <col min="11" max="11" width="15.5703125" style="2" bestFit="1" customWidth="1"/>
    <col min="12" max="12" width="16.85546875" style="2" bestFit="1" customWidth="1"/>
    <col min="13" max="13" width="11" style="2"/>
    <col min="14" max="19" width="0" style="2" hidden="1" customWidth="1"/>
    <col min="20" max="16384" width="11" style="2"/>
  </cols>
  <sheetData>
    <row r="1" spans="1:6" ht="18.75" x14ac:dyDescent="0.25">
      <c r="A1" s="212" t="s">
        <v>0</v>
      </c>
      <c r="B1" s="212"/>
      <c r="C1" s="212"/>
      <c r="D1" s="212"/>
      <c r="E1" s="212"/>
      <c r="F1" s="1"/>
    </row>
    <row r="2" spans="1:6" x14ac:dyDescent="0.25">
      <c r="A2" s="213" t="s">
        <v>1</v>
      </c>
      <c r="B2" s="213"/>
      <c r="C2" s="213"/>
      <c r="D2" s="213"/>
      <c r="E2" s="213"/>
    </row>
    <row r="3" spans="1:6" x14ac:dyDescent="0.25">
      <c r="A3" s="213" t="s">
        <v>2</v>
      </c>
      <c r="B3" s="213"/>
      <c r="C3" s="213"/>
      <c r="D3" s="213"/>
      <c r="E3" s="213"/>
    </row>
    <row r="4" spans="1:6" x14ac:dyDescent="0.25">
      <c r="A4" s="213" t="s">
        <v>3</v>
      </c>
      <c r="B4" s="213"/>
      <c r="C4" s="213"/>
      <c r="D4" s="213"/>
      <c r="E4" s="213"/>
    </row>
    <row r="5" spans="1:6" x14ac:dyDescent="0.25">
      <c r="A5" s="3"/>
      <c r="B5" s="3"/>
      <c r="C5" s="3"/>
      <c r="D5" s="3"/>
      <c r="E5" s="3"/>
    </row>
    <row r="6" spans="1:6" x14ac:dyDescent="0.25">
      <c r="A6" s="3"/>
      <c r="B6" s="4"/>
      <c r="C6" s="3"/>
      <c r="D6" s="4"/>
      <c r="E6" s="3"/>
    </row>
    <row r="7" spans="1:6" x14ac:dyDescent="0.25">
      <c r="A7" s="5" t="s">
        <v>4</v>
      </c>
      <c r="B7" s="4"/>
      <c r="C7" s="3"/>
      <c r="D7" s="4"/>
      <c r="E7" s="3"/>
    </row>
    <row r="8" spans="1:6" x14ac:dyDescent="0.25">
      <c r="A8" s="5"/>
      <c r="B8" s="4"/>
      <c r="C8" s="3"/>
      <c r="D8" s="4"/>
      <c r="E8" s="3"/>
    </row>
    <row r="9" spans="1:6" x14ac:dyDescent="0.25">
      <c r="A9" s="6" t="s">
        <v>5</v>
      </c>
      <c r="B9" s="4"/>
      <c r="C9" s="3"/>
      <c r="D9" s="4"/>
      <c r="E9" s="3"/>
    </row>
    <row r="10" spans="1:6" x14ac:dyDescent="0.25">
      <c r="A10" s="7"/>
      <c r="B10" s="4"/>
      <c r="C10" s="3"/>
      <c r="D10" s="4"/>
      <c r="E10" s="3"/>
    </row>
    <row r="11" spans="1:6" hidden="1" x14ac:dyDescent="0.25">
      <c r="A11" s="8" t="s">
        <v>6</v>
      </c>
      <c r="B11" s="9">
        <v>2025</v>
      </c>
      <c r="C11" s="10"/>
      <c r="D11" s="11">
        <v>2024</v>
      </c>
    </row>
    <row r="12" spans="1:6" hidden="1" x14ac:dyDescent="0.25">
      <c r="A12" s="12"/>
      <c r="B12" s="13"/>
      <c r="C12" s="14"/>
      <c r="D12" s="13"/>
    </row>
    <row r="13" spans="1:6" hidden="1" x14ac:dyDescent="0.25">
      <c r="A13" s="15" t="s">
        <v>7</v>
      </c>
      <c r="B13" s="16">
        <f>+[1]Balanza!AP3</f>
        <v>0</v>
      </c>
      <c r="C13" s="17"/>
      <c r="D13" s="18">
        <v>0</v>
      </c>
      <c r="E13" s="19"/>
      <c r="F13" s="20"/>
    </row>
    <row r="14" spans="1:6" ht="15.75" hidden="1" customHeight="1" x14ac:dyDescent="0.25">
      <c r="A14" s="15" t="s">
        <v>8</v>
      </c>
      <c r="B14" s="18">
        <v>0</v>
      </c>
      <c r="C14" s="17"/>
      <c r="D14" s="18">
        <v>0</v>
      </c>
    </row>
    <row r="15" spans="1:6" ht="16.5" hidden="1" thickBot="1" x14ac:dyDescent="0.3">
      <c r="A15" s="21" t="s">
        <v>9</v>
      </c>
      <c r="B15" s="22">
        <f>SUM(B13:B14)</f>
        <v>0</v>
      </c>
      <c r="C15" s="23"/>
      <c r="D15" s="24">
        <f>SUM(D13:D14)</f>
        <v>0</v>
      </c>
      <c r="F15" s="19"/>
    </row>
    <row r="16" spans="1:6" hidden="1" x14ac:dyDescent="0.25">
      <c r="A16" s="25"/>
      <c r="B16" s="4"/>
      <c r="C16" s="26"/>
      <c r="F16" s="19"/>
    </row>
    <row r="17" spans="1:9" x14ac:dyDescent="0.25">
      <c r="A17" s="28" t="s">
        <v>10</v>
      </c>
      <c r="B17" s="9">
        <v>2025</v>
      </c>
      <c r="C17" s="10"/>
      <c r="D17" s="11">
        <v>2024</v>
      </c>
    </row>
    <row r="18" spans="1:9" ht="15.75" customHeight="1" x14ac:dyDescent="0.25">
      <c r="C18" s="29"/>
    </row>
    <row r="19" spans="1:9" x14ac:dyDescent="0.25">
      <c r="A19" s="15" t="s">
        <v>11</v>
      </c>
      <c r="B19" s="27">
        <f>+[1]Balanza!AP22</f>
        <v>5274.92</v>
      </c>
      <c r="C19" s="30"/>
      <c r="D19" s="27">
        <v>9174.9200000000328</v>
      </c>
      <c r="F19" s="19"/>
      <c r="H19" s="19"/>
      <c r="I19" s="19"/>
    </row>
    <row r="20" spans="1:9" x14ac:dyDescent="0.25">
      <c r="A20" s="15" t="s">
        <v>12</v>
      </c>
      <c r="B20" s="27">
        <f>+[1]Balanza!AP27</f>
        <v>129048215.99999997</v>
      </c>
      <c r="C20" s="30"/>
      <c r="D20" s="27">
        <v>5925151.6400001049</v>
      </c>
      <c r="F20" s="19"/>
      <c r="H20" s="19"/>
      <c r="I20" s="19"/>
    </row>
    <row r="21" spans="1:9" x14ac:dyDescent="0.25">
      <c r="A21" s="15" t="s">
        <v>13</v>
      </c>
      <c r="B21" s="27">
        <f>+[1]Balanza!AP24</f>
        <v>525651.1099999994</v>
      </c>
      <c r="C21" s="30"/>
      <c r="D21" s="27">
        <v>5750.4699999950826</v>
      </c>
      <c r="F21" s="19"/>
      <c r="H21" s="19"/>
      <c r="I21" s="31"/>
    </row>
    <row r="22" spans="1:9" x14ac:dyDescent="0.25">
      <c r="A22" s="15" t="s">
        <v>14</v>
      </c>
      <c r="B22" s="27">
        <v>0</v>
      </c>
      <c r="C22" s="30"/>
      <c r="D22" s="27">
        <v>789317.15000000037</v>
      </c>
      <c r="F22" s="19"/>
      <c r="H22" s="19"/>
    </row>
    <row r="23" spans="1:9" x14ac:dyDescent="0.25">
      <c r="A23" s="15" t="s">
        <v>15</v>
      </c>
      <c r="B23" s="27">
        <f>+[1]Balanza!AP29</f>
        <v>4632465.1100000013</v>
      </c>
      <c r="C23" s="30"/>
      <c r="D23" s="30">
        <v>3725947.6000000015</v>
      </c>
      <c r="F23" s="19"/>
      <c r="H23" s="19"/>
    </row>
    <row r="24" spans="1:9" x14ac:dyDescent="0.25">
      <c r="A24" s="15" t="s">
        <v>16</v>
      </c>
      <c r="B24" s="27">
        <f>+[1]Balanza!AP31</f>
        <v>8333651.7699999958</v>
      </c>
      <c r="C24" s="30" t="s">
        <v>17</v>
      </c>
      <c r="D24" s="30">
        <v>0</v>
      </c>
      <c r="F24" s="19"/>
    </row>
    <row r="25" spans="1:9" x14ac:dyDescent="0.25">
      <c r="A25" s="15" t="s">
        <v>18</v>
      </c>
      <c r="B25" s="27">
        <f>+[1]Balanza!AP25</f>
        <v>739969.98999999987</v>
      </c>
      <c r="C25" s="30"/>
      <c r="D25" s="30">
        <v>274134.40000000037</v>
      </c>
      <c r="F25" s="19"/>
    </row>
    <row r="26" spans="1:9" x14ac:dyDescent="0.25">
      <c r="A26" s="2" t="s">
        <v>19</v>
      </c>
      <c r="B26" s="27">
        <f>+[1]Balanza!AP30</f>
        <v>194389.11999999988</v>
      </c>
      <c r="C26" s="30"/>
      <c r="D26" s="27">
        <v>229941.50999999978</v>
      </c>
      <c r="F26" s="19"/>
    </row>
    <row r="27" spans="1:9" x14ac:dyDescent="0.25">
      <c r="A27" s="32" t="s">
        <v>20</v>
      </c>
      <c r="B27" s="27">
        <v>0</v>
      </c>
      <c r="C27" s="30"/>
      <c r="D27" s="27">
        <v>16902.700000001118</v>
      </c>
      <c r="F27" s="19"/>
    </row>
    <row r="28" spans="1:9" x14ac:dyDescent="0.25">
      <c r="A28" s="2" t="s">
        <v>21</v>
      </c>
      <c r="B28" s="27">
        <v>0</v>
      </c>
      <c r="C28" s="30"/>
      <c r="D28" s="27">
        <v>1226404.1599999992</v>
      </c>
      <c r="F28" s="19"/>
    </row>
    <row r="29" spans="1:9" ht="16.5" thickBot="1" x14ac:dyDescent="0.3">
      <c r="A29" s="25" t="s">
        <v>22</v>
      </c>
      <c r="B29" s="33">
        <f>SUM(B18:B28)</f>
        <v>143479618.01999998</v>
      </c>
      <c r="C29" s="30"/>
      <c r="D29" s="33">
        <f>SUM(D19:D28)</f>
        <v>12202724.550000101</v>
      </c>
      <c r="F29" s="34"/>
    </row>
    <row r="30" spans="1:9" ht="16.5" thickTop="1" x14ac:dyDescent="0.25">
      <c r="A30" s="25"/>
      <c r="B30" s="35"/>
      <c r="C30" s="30"/>
      <c r="D30" s="4"/>
    </row>
    <row r="31" spans="1:9" x14ac:dyDescent="0.25">
      <c r="A31" s="25"/>
      <c r="B31" s="35"/>
      <c r="C31" s="30"/>
      <c r="D31" s="4"/>
    </row>
    <row r="32" spans="1:9" x14ac:dyDescent="0.25">
      <c r="A32" s="5" t="s">
        <v>23</v>
      </c>
      <c r="B32" s="9">
        <v>2025</v>
      </c>
      <c r="C32" s="10"/>
      <c r="D32" s="11">
        <v>2024</v>
      </c>
    </row>
    <row r="33" spans="1:6" x14ac:dyDescent="0.25">
      <c r="A33" s="3"/>
      <c r="B33" s="36"/>
      <c r="C33" s="29"/>
      <c r="D33" s="36"/>
    </row>
    <row r="34" spans="1:6" s="39" customFormat="1" ht="15.75" customHeight="1" x14ac:dyDescent="0.25">
      <c r="A34" s="37" t="s">
        <v>24</v>
      </c>
      <c r="B34" s="18">
        <f>+[1]Balanza!AP5</f>
        <v>13667070.939999999</v>
      </c>
      <c r="C34" s="29"/>
      <c r="D34" s="38">
        <v>23140076.430000007</v>
      </c>
    </row>
    <row r="35" spans="1:6" s="39" customFormat="1" ht="15.75" customHeight="1" x14ac:dyDescent="0.25">
      <c r="A35" s="37" t="s">
        <v>25</v>
      </c>
      <c r="B35" s="18">
        <f>+[1]Balanza!AP20</f>
        <v>1736252.1099999994</v>
      </c>
      <c r="C35" s="29"/>
      <c r="D35" s="38">
        <v>6732290</v>
      </c>
    </row>
    <row r="36" spans="1:6" s="39" customFormat="1" ht="15.75" customHeight="1" x14ac:dyDescent="0.25">
      <c r="A36" s="37" t="s">
        <v>26</v>
      </c>
      <c r="B36" s="18">
        <f>+[1]Balanza!AP11</f>
        <v>19849255.419999927</v>
      </c>
      <c r="C36" s="29"/>
      <c r="D36" s="40">
        <v>0</v>
      </c>
    </row>
    <row r="37" spans="1:6" s="39" customFormat="1" ht="15.75" hidden="1" customHeight="1" x14ac:dyDescent="0.25">
      <c r="A37" s="37" t="s">
        <v>27</v>
      </c>
      <c r="B37" s="18">
        <v>0</v>
      </c>
      <c r="C37" s="29"/>
      <c r="D37" s="40">
        <v>0</v>
      </c>
    </row>
    <row r="38" spans="1:6" ht="15.75" customHeight="1" x14ac:dyDescent="0.25">
      <c r="A38" s="41" t="s">
        <v>28</v>
      </c>
      <c r="B38" s="27">
        <f>+[1]Balanza!AP9</f>
        <v>2530187.0400000056</v>
      </c>
      <c r="C38" s="30"/>
      <c r="D38" s="42">
        <v>16649741.399999976</v>
      </c>
    </row>
    <row r="39" spans="1:6" ht="15.75" customHeight="1" x14ac:dyDescent="0.25">
      <c r="A39" s="41" t="s">
        <v>29</v>
      </c>
      <c r="B39" s="27">
        <f>+[1]Balanza!AP4</f>
        <v>727546241.82999992</v>
      </c>
      <c r="C39" s="30"/>
      <c r="D39" s="43">
        <v>0</v>
      </c>
    </row>
    <row r="40" spans="1:6" ht="15.75" customHeight="1" x14ac:dyDescent="0.25">
      <c r="A40" s="32" t="s">
        <v>30</v>
      </c>
      <c r="B40" s="27">
        <f>+[1]Balanza!AP13</f>
        <v>113400907.84000015</v>
      </c>
      <c r="C40" s="30"/>
      <c r="D40" s="27">
        <v>0</v>
      </c>
    </row>
    <row r="41" spans="1:6" ht="18" hidden="1" customHeight="1" x14ac:dyDescent="0.25">
      <c r="A41" s="2" t="s">
        <v>31</v>
      </c>
      <c r="B41" s="27">
        <v>0</v>
      </c>
      <c r="C41" s="30"/>
      <c r="D41" s="27">
        <v>0</v>
      </c>
    </row>
    <row r="42" spans="1:6" x14ac:dyDescent="0.25">
      <c r="A42" s="2" t="s">
        <v>32</v>
      </c>
      <c r="B42" s="27">
        <f>+[1]Balanza!AP6</f>
        <v>36011461.719999999</v>
      </c>
      <c r="C42" s="30"/>
      <c r="D42" s="27">
        <v>38748489.719999999</v>
      </c>
    </row>
    <row r="43" spans="1:6" x14ac:dyDescent="0.25">
      <c r="A43" s="2" t="s">
        <v>33</v>
      </c>
      <c r="B43" s="27">
        <v>0</v>
      </c>
      <c r="C43" s="30"/>
      <c r="D43" s="27">
        <v>6327314.9800000191</v>
      </c>
    </row>
    <row r="44" spans="1:6" ht="18" customHeight="1" x14ac:dyDescent="0.25">
      <c r="A44" s="2" t="s">
        <v>34</v>
      </c>
      <c r="B44" s="44">
        <v>0</v>
      </c>
      <c r="C44" s="30"/>
      <c r="D44" s="27">
        <v>0</v>
      </c>
    </row>
    <row r="45" spans="1:6" ht="18" hidden="1" customHeight="1" x14ac:dyDescent="0.25">
      <c r="A45" s="2" t="str">
        <f>+'[2]Balanza de comprobacion'!C40</f>
        <v>Bonos Globales externos - SNS Cta. 6025005001</v>
      </c>
      <c r="B45" s="27">
        <f>+[1]Balanza!AP19</f>
        <v>0</v>
      </c>
      <c r="C45" s="30"/>
      <c r="D45" s="27">
        <v>0</v>
      </c>
      <c r="E45" s="39"/>
    </row>
    <row r="46" spans="1:6" ht="16.5" customHeight="1" x14ac:dyDescent="0.25">
      <c r="A46" s="2" t="s">
        <v>35</v>
      </c>
      <c r="B46" s="27">
        <f>+[1]Balanza!AP8</f>
        <v>26236.33</v>
      </c>
      <c r="C46" s="30"/>
      <c r="D46" s="27">
        <v>26236.33</v>
      </c>
    </row>
    <row r="47" spans="1:6" ht="16.5" thickBot="1" x14ac:dyDescent="0.3">
      <c r="A47" s="25" t="s">
        <v>36</v>
      </c>
      <c r="B47" s="33">
        <f>SUM(B34:B46)</f>
        <v>914767613.23000014</v>
      </c>
      <c r="C47" s="30"/>
      <c r="D47" s="33">
        <f>SUM(D34:D46)</f>
        <v>91624148.859999999</v>
      </c>
      <c r="F47" s="34" t="s">
        <v>17</v>
      </c>
    </row>
    <row r="48" spans="1:6" ht="16.5" thickTop="1" x14ac:dyDescent="0.25">
      <c r="C48" s="30"/>
    </row>
    <row r="49" spans="1:6" ht="16.5" thickBot="1" x14ac:dyDescent="0.3">
      <c r="A49" s="25" t="s">
        <v>37</v>
      </c>
      <c r="B49" s="45">
        <f>+B15+B29+B47</f>
        <v>1058247231.2500001</v>
      </c>
      <c r="C49" s="46"/>
      <c r="D49" s="45">
        <f>+D15+D29+D47</f>
        <v>103826873.4100001</v>
      </c>
      <c r="E49" s="34"/>
      <c r="F49" s="34">
        <v>0</v>
      </c>
    </row>
    <row r="50" spans="1:6" ht="16.5" thickTop="1" x14ac:dyDescent="0.25">
      <c r="B50" s="47" t="s">
        <v>17</v>
      </c>
      <c r="C50" s="48"/>
      <c r="D50" s="4"/>
      <c r="E50" s="47"/>
    </row>
    <row r="51" spans="1:6" x14ac:dyDescent="0.25">
      <c r="B51" s="47"/>
      <c r="C51" s="48"/>
      <c r="D51" s="4"/>
      <c r="E51" s="47"/>
    </row>
    <row r="52" spans="1:6" x14ac:dyDescent="0.25">
      <c r="A52" s="25" t="str">
        <f>+[2]ESF!C13</f>
        <v>Cuenta por cobrar a corto plazo (Notas 8)</v>
      </c>
      <c r="B52" s="4"/>
      <c r="C52" s="26"/>
      <c r="D52" s="4"/>
      <c r="E52" s="3"/>
    </row>
    <row r="53" spans="1:6" x14ac:dyDescent="0.25">
      <c r="A53" s="25"/>
      <c r="B53" s="4"/>
      <c r="C53" s="26"/>
      <c r="D53" s="4"/>
      <c r="E53" s="3"/>
    </row>
    <row r="54" spans="1:6" ht="67.5" customHeight="1" x14ac:dyDescent="0.25">
      <c r="A54" s="206" t="s">
        <v>38</v>
      </c>
      <c r="B54" s="206"/>
      <c r="C54" s="206"/>
      <c r="D54" s="206"/>
      <c r="E54" s="3"/>
    </row>
    <row r="55" spans="1:6" x14ac:dyDescent="0.25">
      <c r="B55" s="4"/>
      <c r="C55" s="30"/>
      <c r="D55" s="4"/>
      <c r="E55" s="3"/>
    </row>
    <row r="56" spans="1:6" x14ac:dyDescent="0.25">
      <c r="A56" s="49" t="s">
        <v>39</v>
      </c>
      <c r="B56" s="9">
        <v>2025</v>
      </c>
      <c r="C56" s="10"/>
      <c r="D56" s="11">
        <v>2024</v>
      </c>
      <c r="E56" s="3"/>
    </row>
    <row r="57" spans="1:6" ht="10.5" customHeight="1" x14ac:dyDescent="0.25">
      <c r="A57" s="50"/>
      <c r="B57" s="51"/>
      <c r="C57" s="30"/>
      <c r="D57" s="51"/>
      <c r="E57" s="3"/>
    </row>
    <row r="58" spans="1:6" x14ac:dyDescent="0.25">
      <c r="A58" s="50" t="s">
        <v>40</v>
      </c>
      <c r="B58" s="52">
        <f>+[1]Balanza!AP32</f>
        <v>785333788.88</v>
      </c>
      <c r="C58" s="30"/>
      <c r="D58" s="52">
        <v>785333788.88</v>
      </c>
      <c r="E58" s="3"/>
    </row>
    <row r="59" spans="1:6" x14ac:dyDescent="0.25">
      <c r="A59" s="50" t="s">
        <v>41</v>
      </c>
      <c r="B59" s="53">
        <v>0</v>
      </c>
      <c r="C59" s="30"/>
      <c r="D59" s="53">
        <v>40700</v>
      </c>
      <c r="E59" s="3"/>
    </row>
    <row r="60" spans="1:6" ht="16.5" thickBot="1" x14ac:dyDescent="0.3">
      <c r="A60" s="54" t="s">
        <v>42</v>
      </c>
      <c r="B60" s="55">
        <f>SUM(B58:B59)</f>
        <v>785333788.88</v>
      </c>
      <c r="C60" s="30"/>
      <c r="D60" s="55">
        <f>+D58+D59</f>
        <v>785374488.88</v>
      </c>
      <c r="E60" s="3"/>
    </row>
    <row r="61" spans="1:6" ht="16.5" thickTop="1" x14ac:dyDescent="0.25">
      <c r="A61" s="54"/>
      <c r="B61" s="56"/>
      <c r="C61" s="30"/>
      <c r="D61" s="57"/>
      <c r="E61" s="3"/>
    </row>
    <row r="62" spans="1:6" x14ac:dyDescent="0.25">
      <c r="A62" s="50"/>
      <c r="B62" s="56"/>
      <c r="C62" s="30"/>
      <c r="D62" s="57"/>
      <c r="E62" s="3"/>
    </row>
    <row r="63" spans="1:6" x14ac:dyDescent="0.25">
      <c r="A63" s="25" t="s">
        <v>43</v>
      </c>
      <c r="B63" s="56"/>
      <c r="C63" s="30"/>
      <c r="D63" s="57"/>
      <c r="E63" s="3"/>
    </row>
    <row r="64" spans="1:6" ht="15.75" customHeight="1" x14ac:dyDescent="0.25">
      <c r="A64" s="211" t="s">
        <v>44</v>
      </c>
      <c r="B64" s="211"/>
      <c r="C64" s="211"/>
      <c r="D64" s="211"/>
      <c r="E64" s="3"/>
    </row>
    <row r="65" spans="1:11" x14ac:dyDescent="0.25">
      <c r="A65" s="211"/>
      <c r="B65" s="211"/>
      <c r="C65" s="211"/>
      <c r="D65" s="211"/>
      <c r="E65" s="3"/>
    </row>
    <row r="66" spans="1:11" x14ac:dyDescent="0.25">
      <c r="A66" s="49" t="s">
        <v>39</v>
      </c>
      <c r="B66" s="9">
        <v>2025</v>
      </c>
      <c r="C66" s="30"/>
      <c r="D66" s="11">
        <v>2024</v>
      </c>
      <c r="E66" s="3"/>
    </row>
    <row r="67" spans="1:11" x14ac:dyDescent="0.25">
      <c r="A67" s="54"/>
      <c r="B67" s="57"/>
      <c r="C67" s="30"/>
      <c r="D67" s="57"/>
      <c r="E67" s="3"/>
      <c r="H67" s="31"/>
    </row>
    <row r="68" spans="1:11" x14ac:dyDescent="0.25">
      <c r="A68" s="50" t="s">
        <v>45</v>
      </c>
      <c r="B68" s="59">
        <v>9281900</v>
      </c>
      <c r="C68" s="30"/>
      <c r="D68" s="51">
        <v>1236012.9795555556</v>
      </c>
      <c r="E68" s="3"/>
      <c r="F68" s="52"/>
      <c r="H68" s="31"/>
      <c r="I68" s="60"/>
      <c r="J68" s="204"/>
      <c r="K68" s="205"/>
    </row>
    <row r="69" spans="1:11" x14ac:dyDescent="0.25">
      <c r="A69" s="50" t="s">
        <v>46</v>
      </c>
      <c r="B69" s="59">
        <v>708082.06</v>
      </c>
      <c r="C69" s="30"/>
      <c r="D69" s="47">
        <v>11961366.246096177</v>
      </c>
      <c r="E69" s="3"/>
      <c r="F69" s="52"/>
      <c r="H69" s="31"/>
    </row>
    <row r="70" spans="1:11" x14ac:dyDescent="0.25">
      <c r="A70" s="50" t="s">
        <v>47</v>
      </c>
      <c r="B70" s="59">
        <v>2132944.0099999998</v>
      </c>
      <c r="C70" s="30"/>
      <c r="D70" s="51">
        <v>5170286.7833333332</v>
      </c>
      <c r="E70" s="3"/>
      <c r="F70" s="52"/>
      <c r="H70" s="31"/>
    </row>
    <row r="71" spans="1:11" x14ac:dyDescent="0.25">
      <c r="A71" s="50" t="s">
        <v>48</v>
      </c>
      <c r="B71" s="62">
        <v>0</v>
      </c>
      <c r="C71" s="30"/>
      <c r="D71" s="51">
        <v>9326826.8100000005</v>
      </c>
      <c r="E71" s="3"/>
      <c r="F71" s="52"/>
      <c r="H71" s="31"/>
      <c r="I71" s="60"/>
      <c r="J71" s="204"/>
      <c r="K71" s="205"/>
    </row>
    <row r="72" spans="1:11" x14ac:dyDescent="0.25">
      <c r="A72" s="50" t="s">
        <v>49</v>
      </c>
      <c r="B72" s="62">
        <v>1598789.63</v>
      </c>
      <c r="C72" s="30"/>
      <c r="D72" s="52">
        <v>2371232.2800000003</v>
      </c>
      <c r="E72" s="3"/>
      <c r="F72" s="52"/>
      <c r="H72" s="31"/>
      <c r="I72" s="60"/>
      <c r="J72" s="204"/>
      <c r="K72" s="205"/>
    </row>
    <row r="73" spans="1:11" x14ac:dyDescent="0.25">
      <c r="A73" s="50" t="s">
        <v>50</v>
      </c>
      <c r="B73" s="63">
        <v>145300</v>
      </c>
      <c r="C73" s="30"/>
      <c r="D73" s="53">
        <v>0</v>
      </c>
      <c r="E73" s="3"/>
      <c r="F73" s="52"/>
      <c r="H73" s="31"/>
      <c r="I73" s="60"/>
      <c r="J73" s="60"/>
      <c r="K73" s="61"/>
    </row>
    <row r="74" spans="1:11" ht="16.5" thickBot="1" x14ac:dyDescent="0.3">
      <c r="A74" s="64"/>
      <c r="B74" s="55">
        <f>+[1]Balanza!AP35</f>
        <v>13867016.359999999</v>
      </c>
      <c r="C74" s="30"/>
      <c r="D74" s="55">
        <f>SUM(D68:D73)</f>
        <v>30065725.098985069</v>
      </c>
      <c r="E74" s="3"/>
      <c r="G74" s="48"/>
      <c r="H74" s="48"/>
    </row>
    <row r="75" spans="1:11" ht="16.5" thickTop="1" x14ac:dyDescent="0.25">
      <c r="A75" s="64"/>
      <c r="B75" s="65"/>
      <c r="C75" s="30"/>
      <c r="D75" s="65"/>
      <c r="E75" s="66"/>
    </row>
    <row r="76" spans="1:11" x14ac:dyDescent="0.25">
      <c r="A76" s="49" t="str">
        <f>+[2]ESF!C15</f>
        <v>Otros activos corrientes (Nota 10)</v>
      </c>
      <c r="B76" s="4"/>
      <c r="C76" s="26"/>
      <c r="E76" s="3"/>
    </row>
    <row r="77" spans="1:11" x14ac:dyDescent="0.25">
      <c r="A77" s="49"/>
      <c r="B77" s="4"/>
      <c r="C77" s="26"/>
      <c r="D77" s="4"/>
      <c r="E77" s="3"/>
    </row>
    <row r="78" spans="1:11" ht="47.25" customHeight="1" x14ac:dyDescent="0.25">
      <c r="A78" s="206" t="s">
        <v>51</v>
      </c>
      <c r="B78" s="206"/>
      <c r="C78" s="206"/>
      <c r="D78" s="206"/>
      <c r="E78" s="3"/>
    </row>
    <row r="79" spans="1:11" x14ac:dyDescent="0.25">
      <c r="B79" s="4"/>
      <c r="C79" s="26"/>
      <c r="D79" s="4"/>
      <c r="E79" s="3"/>
    </row>
    <row r="80" spans="1:11" x14ac:dyDescent="0.25">
      <c r="B80" s="4"/>
      <c r="C80" s="26"/>
      <c r="D80" s="4"/>
      <c r="E80" s="3"/>
    </row>
    <row r="81" spans="1:20" x14ac:dyDescent="0.25">
      <c r="A81" s="49" t="s">
        <v>39</v>
      </c>
      <c r="B81" s="9">
        <v>2025</v>
      </c>
      <c r="C81" s="10"/>
      <c r="D81" s="11">
        <v>2024</v>
      </c>
      <c r="E81" s="3"/>
    </row>
    <row r="82" spans="1:20" x14ac:dyDescent="0.25">
      <c r="A82" s="3"/>
      <c r="B82" s="67"/>
      <c r="C82" s="30"/>
      <c r="D82" s="67"/>
      <c r="E82" s="3"/>
    </row>
    <row r="83" spans="1:20" x14ac:dyDescent="0.25">
      <c r="A83" s="39" t="s">
        <v>52</v>
      </c>
      <c r="B83" s="68">
        <f>+[1]Balanza!AP37-1.23</f>
        <v>24406032.409972642</v>
      </c>
      <c r="C83" s="30"/>
      <c r="D83" s="69">
        <v>18374071.259972639</v>
      </c>
      <c r="E83" s="3"/>
    </row>
    <row r="84" spans="1:20" x14ac:dyDescent="0.25">
      <c r="A84" s="39" t="s">
        <v>53</v>
      </c>
      <c r="B84" s="47">
        <f>+[1]Balanza!AP38</f>
        <v>25841937.530027412</v>
      </c>
      <c r="C84" s="30"/>
      <c r="D84" s="48">
        <v>21797828.420027398</v>
      </c>
      <c r="E84" s="3"/>
    </row>
    <row r="85" spans="1:20" ht="16.5" thickBot="1" x14ac:dyDescent="0.3">
      <c r="A85" s="5" t="s">
        <v>54</v>
      </c>
      <c r="B85" s="70">
        <f>+B83+B84</f>
        <v>50247969.940000057</v>
      </c>
      <c r="C85" s="30"/>
      <c r="D85" s="70">
        <f>SUM(D83:D84)</f>
        <v>40171899.680000037</v>
      </c>
      <c r="E85" s="3"/>
    </row>
    <row r="86" spans="1:20" ht="16.5" thickTop="1" x14ac:dyDescent="0.25">
      <c r="A86" s="39"/>
      <c r="B86" s="47"/>
      <c r="C86" s="30"/>
      <c r="D86" s="68"/>
      <c r="E86" s="3"/>
    </row>
    <row r="87" spans="1:20" x14ac:dyDescent="0.25">
      <c r="A87" s="49"/>
      <c r="B87" s="47"/>
      <c r="C87" s="30"/>
      <c r="D87" s="68"/>
      <c r="E87" s="3"/>
    </row>
    <row r="88" spans="1:20" x14ac:dyDescent="0.25">
      <c r="A88" s="49" t="str">
        <f>+[2]ESF!C16</f>
        <v>Pagos anticipados (Nota 11)</v>
      </c>
      <c r="B88" s="47"/>
      <c r="C88" s="30"/>
      <c r="D88" s="68"/>
      <c r="E88" s="3"/>
    </row>
    <row r="89" spans="1:20" x14ac:dyDescent="0.25">
      <c r="A89" s="49"/>
      <c r="B89" s="47"/>
      <c r="C89" s="30"/>
      <c r="D89" s="68"/>
      <c r="E89" s="3"/>
    </row>
    <row r="90" spans="1:20" ht="32.25" customHeight="1" x14ac:dyDescent="0.25">
      <c r="A90" s="206" t="s">
        <v>55</v>
      </c>
      <c r="B90" s="206"/>
      <c r="C90" s="206"/>
      <c r="D90" s="206"/>
      <c r="E90" s="3"/>
    </row>
    <row r="91" spans="1:20" x14ac:dyDescent="0.25">
      <c r="A91" s="49"/>
      <c r="B91" s="47"/>
      <c r="C91" s="30"/>
      <c r="D91" s="68"/>
      <c r="E91" s="3"/>
    </row>
    <row r="92" spans="1:20" x14ac:dyDescent="0.25">
      <c r="A92" s="49" t="s">
        <v>39</v>
      </c>
      <c r="B92" s="9">
        <v>2025</v>
      </c>
      <c r="C92" s="10"/>
      <c r="D92" s="11">
        <v>2024</v>
      </c>
      <c r="E92" s="3"/>
    </row>
    <row r="93" spans="1:20" ht="9" customHeight="1" x14ac:dyDescent="0.25">
      <c r="A93" s="49"/>
      <c r="B93" s="36"/>
      <c r="C93" s="10"/>
      <c r="D93" s="11"/>
      <c r="E93" s="3"/>
    </row>
    <row r="94" spans="1:20" x14ac:dyDescent="0.25">
      <c r="A94" s="39" t="str">
        <f>+'[2]Balanza de comprobacion'!C49</f>
        <v xml:space="preserve">Anticipos a proveedores y contratistas del sector privado interno c/p       </v>
      </c>
      <c r="B94" s="18">
        <f>+[1]Balanza!AP33</f>
        <v>1331891081.3900001</v>
      </c>
      <c r="C94" s="10"/>
      <c r="D94" s="27">
        <v>1065027792.22</v>
      </c>
      <c r="E94" s="3"/>
      <c r="G94" s="71"/>
      <c r="H94" s="71"/>
      <c r="I94" s="71"/>
      <c r="J94" s="71"/>
      <c r="K94" s="71"/>
      <c r="L94" s="71"/>
      <c r="M94" s="71"/>
      <c r="N94" s="71"/>
      <c r="O94" s="71"/>
      <c r="P94" s="71"/>
      <c r="Q94" s="71"/>
      <c r="R94" s="71"/>
      <c r="S94" s="71"/>
      <c r="T94" s="71"/>
    </row>
    <row r="95" spans="1:20" ht="26.25" customHeight="1" thickBot="1" x14ac:dyDescent="0.3">
      <c r="A95" s="5" t="s">
        <v>56</v>
      </c>
      <c r="B95" s="70">
        <f>+B94</f>
        <v>1331891081.3900001</v>
      </c>
      <c r="C95" s="10"/>
      <c r="D95" s="72">
        <f>SUM(D94:D94)</f>
        <v>1065027792.22</v>
      </c>
      <c r="E95" s="3"/>
      <c r="G95" s="73"/>
      <c r="H95" s="71"/>
      <c r="I95" s="71"/>
      <c r="J95" s="71"/>
      <c r="K95" s="71"/>
      <c r="L95" s="71"/>
      <c r="M95" s="71"/>
      <c r="N95" s="71"/>
      <c r="O95" s="71"/>
      <c r="P95" s="71"/>
      <c r="Q95" s="71"/>
      <c r="R95" s="71"/>
      <c r="S95" s="71"/>
      <c r="T95" s="71"/>
    </row>
    <row r="96" spans="1:20" ht="16.5" thickTop="1" x14ac:dyDescent="0.25">
      <c r="A96" s="5"/>
      <c r="B96" s="74"/>
      <c r="C96" s="10"/>
      <c r="D96" s="74"/>
      <c r="E96" s="3"/>
      <c r="G96" s="71"/>
      <c r="H96" s="71"/>
      <c r="I96" s="71"/>
      <c r="J96" s="71"/>
      <c r="K96" s="71"/>
      <c r="L96" s="71"/>
      <c r="M96" s="71"/>
      <c r="N96" s="71"/>
      <c r="O96" s="71"/>
      <c r="P96" s="71"/>
      <c r="Q96" s="71"/>
      <c r="R96" s="71"/>
      <c r="S96" s="71"/>
      <c r="T96" s="71"/>
    </row>
    <row r="97" spans="1:26" x14ac:dyDescent="0.25">
      <c r="A97" s="25" t="str">
        <f>+[2]ESF!C24</f>
        <v>Propiedad, planta y equipo neto (Nota 12)</v>
      </c>
      <c r="E97" s="3"/>
      <c r="G97" s="73"/>
      <c r="H97" s="73"/>
      <c r="I97" s="71"/>
      <c r="J97" s="71"/>
      <c r="K97" s="71"/>
      <c r="L97" s="71"/>
      <c r="M97" s="71"/>
      <c r="N97" s="71"/>
      <c r="O97" s="71"/>
      <c r="P97" s="71"/>
      <c r="Q97" s="71"/>
      <c r="R97" s="71"/>
      <c r="S97" s="71"/>
      <c r="T97" s="71"/>
    </row>
    <row r="98" spans="1:26" ht="18" customHeight="1" x14ac:dyDescent="0.25">
      <c r="E98" s="3"/>
      <c r="G98" s="73"/>
      <c r="H98" s="76"/>
      <c r="I98" s="76"/>
      <c r="J98" s="71"/>
      <c r="K98" s="71"/>
      <c r="L98" s="71"/>
      <c r="M98" s="71"/>
      <c r="N98" s="71"/>
      <c r="O98" s="71"/>
      <c r="P98" s="71"/>
      <c r="Q98" s="71"/>
      <c r="R98" s="71"/>
      <c r="S98" s="71"/>
      <c r="T98" s="71"/>
    </row>
    <row r="99" spans="1:26" ht="165.75" customHeight="1" x14ac:dyDescent="0.25">
      <c r="A99" s="207" t="s">
        <v>204</v>
      </c>
      <c r="B99" s="207"/>
      <c r="C99" s="207"/>
      <c r="D99" s="207"/>
      <c r="E99" s="207"/>
      <c r="G99" s="71"/>
      <c r="H99" s="71"/>
      <c r="I99" s="71"/>
      <c r="J99" s="71"/>
      <c r="K99" s="71"/>
      <c r="L99" s="71"/>
      <c r="M99" s="71"/>
      <c r="N99" s="71"/>
      <c r="O99" s="71"/>
      <c r="P99" s="71"/>
      <c r="Q99" s="71"/>
      <c r="R99" s="71"/>
      <c r="S99" s="71"/>
      <c r="T99" s="71"/>
    </row>
    <row r="100" spans="1:26" ht="2.25" customHeight="1" x14ac:dyDescent="0.25">
      <c r="A100" s="25"/>
      <c r="B100" s="47"/>
      <c r="C100" s="48"/>
      <c r="D100" s="47"/>
      <c r="E100" s="3"/>
      <c r="G100" s="77"/>
      <c r="H100" s="71"/>
      <c r="I100" s="71"/>
      <c r="J100" s="71"/>
      <c r="K100" s="71"/>
      <c r="L100" s="71"/>
      <c r="M100" s="71"/>
      <c r="N100" s="71"/>
      <c r="O100" s="71"/>
      <c r="P100" s="71"/>
      <c r="Q100" s="71"/>
      <c r="R100" s="71"/>
      <c r="S100" s="71"/>
      <c r="T100" s="71"/>
    </row>
    <row r="101" spans="1:26" ht="15.75" customHeight="1" x14ac:dyDescent="0.25">
      <c r="A101" s="208" t="s">
        <v>57</v>
      </c>
      <c r="B101" s="198" t="s">
        <v>58</v>
      </c>
      <c r="C101" s="194" t="s">
        <v>59</v>
      </c>
      <c r="D101" s="194" t="s">
        <v>60</v>
      </c>
      <c r="E101" s="210" t="s">
        <v>61</v>
      </c>
      <c r="G101" s="202"/>
      <c r="H101" s="71"/>
      <c r="I101" s="71"/>
      <c r="J101" s="71"/>
      <c r="K101" s="71"/>
      <c r="L101" s="71"/>
      <c r="M101" s="71"/>
      <c r="N101" s="71"/>
      <c r="O101" s="71"/>
      <c r="P101" s="71"/>
      <c r="Q101" s="71"/>
      <c r="R101" s="71"/>
      <c r="S101" s="71"/>
      <c r="T101" s="71"/>
    </row>
    <row r="102" spans="1:26" ht="13.5" customHeight="1" x14ac:dyDescent="0.25">
      <c r="A102" s="209"/>
      <c r="B102" s="199"/>
      <c r="C102" s="195"/>
      <c r="D102" s="195"/>
      <c r="E102" s="210"/>
      <c r="G102" s="203"/>
      <c r="H102" s="71"/>
      <c r="I102" s="71"/>
      <c r="J102" s="71"/>
      <c r="K102" s="76"/>
      <c r="L102" s="71"/>
      <c r="M102" s="71"/>
      <c r="N102" s="71"/>
      <c r="O102" s="71"/>
      <c r="P102" s="71"/>
      <c r="Q102" s="71"/>
      <c r="R102" s="71"/>
      <c r="S102" s="71"/>
      <c r="T102" s="71"/>
    </row>
    <row r="103" spans="1:26" x14ac:dyDescent="0.25">
      <c r="A103" s="79" t="s">
        <v>203</v>
      </c>
      <c r="B103" s="80">
        <v>3354955536.5600004</v>
      </c>
      <c r="C103" s="81">
        <v>1062906998.34</v>
      </c>
      <c r="D103" s="81">
        <v>3915881145.0500002</v>
      </c>
      <c r="E103" s="82">
        <f>SUM(B103:D103)</f>
        <v>8333743679.9500008</v>
      </c>
      <c r="G103" s="76"/>
      <c r="H103" s="83"/>
      <c r="I103" s="83"/>
      <c r="J103" s="83"/>
      <c r="K103" s="71"/>
      <c r="L103" s="71"/>
      <c r="M103" s="71"/>
      <c r="N103" s="71"/>
      <c r="O103" s="71"/>
      <c r="P103" s="71"/>
      <c r="Q103" s="71"/>
      <c r="R103" s="71"/>
      <c r="S103" s="71"/>
      <c r="T103" s="71"/>
    </row>
    <row r="104" spans="1:26" x14ac:dyDescent="0.25">
      <c r="A104" s="79" t="s">
        <v>62</v>
      </c>
      <c r="B104" s="84">
        <v>655978805.13</v>
      </c>
      <c r="C104" s="85">
        <f>+[1]Balanza!AR65</f>
        <v>1891853049.1999998</v>
      </c>
      <c r="D104" s="86"/>
      <c r="E104" s="87">
        <f>SUM(B104:D104)</f>
        <v>2547831854.3299999</v>
      </c>
      <c r="G104" s="88"/>
      <c r="H104" s="71"/>
      <c r="I104" s="76"/>
      <c r="J104" s="73"/>
      <c r="K104" s="71"/>
      <c r="L104" s="71"/>
      <c r="M104" s="71"/>
      <c r="N104" s="71"/>
      <c r="O104" s="71"/>
      <c r="P104" s="71"/>
      <c r="Q104" s="71"/>
      <c r="R104" s="71"/>
      <c r="S104" s="71"/>
      <c r="T104" s="71"/>
    </row>
    <row r="105" spans="1:26" x14ac:dyDescent="0.25">
      <c r="A105" s="79" t="s">
        <v>63</v>
      </c>
      <c r="B105" s="84"/>
      <c r="C105" s="89"/>
      <c r="D105" s="90"/>
      <c r="E105" s="87"/>
      <c r="G105" s="88"/>
      <c r="H105" s="91"/>
      <c r="I105" s="76"/>
      <c r="J105" s="73"/>
      <c r="K105" s="71"/>
      <c r="L105" s="71"/>
      <c r="M105" s="71"/>
      <c r="N105" s="71"/>
      <c r="O105" s="71"/>
      <c r="P105" s="71"/>
      <c r="Q105" s="71"/>
      <c r="R105" s="71"/>
      <c r="S105" s="71"/>
      <c r="T105" s="71"/>
    </row>
    <row r="106" spans="1:26" x14ac:dyDescent="0.25">
      <c r="A106" s="79" t="s">
        <v>64</v>
      </c>
      <c r="B106" s="84">
        <v>-373655449.42000002</v>
      </c>
      <c r="C106" s="92">
        <f>-[1]Balanza!AS65</f>
        <v>-261678174.5</v>
      </c>
      <c r="D106" s="90">
        <f>-49538257.65+127086.47</f>
        <v>-49411171.18</v>
      </c>
      <c r="E106" s="87">
        <f>SUM(B106:D106)</f>
        <v>-684744795.10000002</v>
      </c>
      <c r="G106" s="88"/>
      <c r="H106" s="71"/>
      <c r="I106" s="76"/>
      <c r="J106" s="73"/>
      <c r="K106" s="71"/>
      <c r="L106" s="71"/>
      <c r="M106" s="71"/>
      <c r="N106" s="71"/>
      <c r="O106" s="71"/>
      <c r="P106" s="71"/>
      <c r="Q106" s="71"/>
      <c r="R106" s="71"/>
      <c r="S106" s="71"/>
      <c r="T106" s="71"/>
    </row>
    <row r="107" spans="1:26" x14ac:dyDescent="0.25">
      <c r="A107" s="79" t="s">
        <v>65</v>
      </c>
      <c r="B107" s="84">
        <v>0</v>
      </c>
      <c r="C107" s="89"/>
      <c r="D107" s="90">
        <v>-81473028.149999991</v>
      </c>
      <c r="E107" s="87">
        <f>SUM(B107:D107)</f>
        <v>-81473028.149999991</v>
      </c>
      <c r="G107" s="88"/>
      <c r="H107" s="77"/>
      <c r="I107" s="76"/>
      <c r="J107" s="73"/>
      <c r="K107" s="71"/>
      <c r="L107" s="76"/>
      <c r="M107" s="71"/>
      <c r="N107" s="71"/>
      <c r="O107" s="71"/>
      <c r="P107" s="71"/>
      <c r="Q107" s="71"/>
      <c r="R107" s="71"/>
      <c r="S107" s="71"/>
      <c r="T107" s="71"/>
    </row>
    <row r="108" spans="1:26" x14ac:dyDescent="0.25">
      <c r="A108" s="79" t="s">
        <v>66</v>
      </c>
      <c r="B108" s="84">
        <v>-915549735.36999989</v>
      </c>
      <c r="C108" s="89"/>
      <c r="D108" s="84">
        <v>911186771.66999996</v>
      </c>
      <c r="E108" s="92">
        <f>SUM(B108:D108)</f>
        <v>-4362963.6999999285</v>
      </c>
      <c r="G108" s="88"/>
      <c r="H108" s="71"/>
      <c r="I108" s="71"/>
      <c r="J108" s="73"/>
      <c r="K108" s="71"/>
      <c r="L108" s="76"/>
      <c r="M108" s="71"/>
      <c r="N108" s="71"/>
      <c r="O108" s="71"/>
      <c r="P108" s="71"/>
      <c r="Q108" s="71"/>
      <c r="R108" s="71"/>
      <c r="S108" s="71"/>
      <c r="T108" s="71"/>
    </row>
    <row r="109" spans="1:26" x14ac:dyDescent="0.25">
      <c r="A109" s="79" t="s">
        <v>67</v>
      </c>
      <c r="B109" s="80">
        <f>SUM(B104:B108)</f>
        <v>-633226379.65999985</v>
      </c>
      <c r="C109" s="80">
        <f>SUM(C103:C108)</f>
        <v>2693081873.04</v>
      </c>
      <c r="D109" s="80">
        <f>SUM(D103:D108)</f>
        <v>4696183717.3900003</v>
      </c>
      <c r="E109" s="80">
        <f>SUM(E103:E108)</f>
        <v>10110994747.33</v>
      </c>
      <c r="F109" s="93"/>
      <c r="G109" s="94"/>
      <c r="H109" s="76"/>
      <c r="I109" s="76"/>
      <c r="J109" s="73"/>
      <c r="K109" s="71"/>
      <c r="L109" s="71"/>
      <c r="M109" s="71"/>
      <c r="N109" s="71"/>
      <c r="O109" s="71"/>
      <c r="P109" s="71"/>
      <c r="Q109" s="71"/>
      <c r="R109" s="71"/>
      <c r="S109" s="71"/>
      <c r="T109" s="71"/>
      <c r="U109" s="71"/>
      <c r="V109" s="71"/>
      <c r="W109" s="71"/>
      <c r="X109" s="71"/>
      <c r="Y109" s="71"/>
      <c r="Z109" s="71"/>
    </row>
    <row r="110" spans="1:26" x14ac:dyDescent="0.25">
      <c r="A110" s="78"/>
      <c r="B110" s="80"/>
      <c r="C110" s="87"/>
      <c r="D110" s="80"/>
      <c r="E110" s="87"/>
      <c r="F110" s="34"/>
      <c r="G110" s="71"/>
      <c r="H110" s="71"/>
      <c r="I110" s="71"/>
      <c r="J110" s="73"/>
      <c r="K110" s="71"/>
      <c r="L110" s="71"/>
      <c r="M110" s="71"/>
      <c r="N110" s="71"/>
      <c r="O110" s="71"/>
      <c r="P110" s="71"/>
      <c r="Q110" s="71"/>
      <c r="R110" s="71"/>
      <c r="S110" s="71"/>
      <c r="T110" s="71"/>
      <c r="U110" s="71"/>
      <c r="V110" s="71"/>
      <c r="W110" s="71"/>
      <c r="X110" s="71"/>
      <c r="Y110" s="71"/>
      <c r="Z110" s="71"/>
    </row>
    <row r="111" spans="1:26" x14ac:dyDescent="0.25">
      <c r="A111" s="95" t="s">
        <v>68</v>
      </c>
      <c r="B111" s="80">
        <v>-700616742.74655902</v>
      </c>
      <c r="C111" s="81"/>
      <c r="D111" s="81">
        <v>-1241512904.2525301</v>
      </c>
      <c r="E111" s="82">
        <f t="shared" ref="E111:E113" si="0">SUM(B111:D111)</f>
        <v>-1942129646.9990892</v>
      </c>
      <c r="G111" s="91"/>
      <c r="H111" s="71"/>
      <c r="I111" s="71"/>
      <c r="J111" s="73"/>
      <c r="K111" s="71"/>
      <c r="L111" s="71"/>
      <c r="M111" s="71"/>
      <c r="N111" s="71"/>
      <c r="O111" s="71"/>
      <c r="P111" s="71"/>
      <c r="Q111" s="71"/>
      <c r="R111" s="71"/>
      <c r="S111" s="71"/>
      <c r="T111" s="71"/>
      <c r="U111" s="71"/>
      <c r="V111" s="71"/>
      <c r="W111" s="71"/>
      <c r="X111" s="71"/>
      <c r="Y111" s="71"/>
      <c r="Z111" s="71"/>
    </row>
    <row r="112" spans="1:26" x14ac:dyDescent="0.25">
      <c r="A112" s="95" t="s">
        <v>69</v>
      </c>
      <c r="B112" s="84">
        <f>-[1]Balanza!AS74</f>
        <v>-1169752666.1200001</v>
      </c>
      <c r="C112" s="96"/>
      <c r="D112" s="97">
        <v>0</v>
      </c>
      <c r="E112" s="87">
        <f t="shared" si="0"/>
        <v>-1169752666.1200001</v>
      </c>
      <c r="F112" s="48"/>
      <c r="G112" s="91"/>
      <c r="H112" s="76"/>
      <c r="I112" s="91"/>
      <c r="J112" s="73"/>
      <c r="K112" s="71"/>
      <c r="L112" s="71"/>
      <c r="M112" s="71"/>
      <c r="N112" s="71"/>
      <c r="O112" s="71"/>
      <c r="P112" s="71"/>
      <c r="Q112" s="71"/>
      <c r="R112" s="71"/>
      <c r="S112" s="71"/>
      <c r="T112" s="71"/>
      <c r="U112" s="71"/>
      <c r="V112" s="71"/>
      <c r="W112" s="71"/>
      <c r="X112" s="71"/>
      <c r="Y112" s="71"/>
      <c r="Z112" s="71"/>
    </row>
    <row r="113" spans="1:26" x14ac:dyDescent="0.25">
      <c r="A113" s="79" t="s">
        <v>65</v>
      </c>
      <c r="B113" s="47">
        <f>+[1]Balanza!AR74</f>
        <v>49474564.829999998</v>
      </c>
      <c r="C113" s="89"/>
      <c r="D113" s="97"/>
      <c r="E113" s="87">
        <f t="shared" si="0"/>
        <v>49474564.829999998</v>
      </c>
      <c r="G113" s="91"/>
      <c r="H113" s="71"/>
      <c r="I113" s="71"/>
      <c r="J113" s="73"/>
      <c r="K113" s="71"/>
      <c r="L113" s="71"/>
      <c r="M113" s="71"/>
      <c r="N113" s="71"/>
      <c r="O113" s="71"/>
      <c r="P113" s="71"/>
      <c r="Q113" s="71"/>
      <c r="R113" s="71"/>
      <c r="S113" s="71"/>
      <c r="T113" s="71"/>
      <c r="U113" s="71"/>
      <c r="V113" s="71"/>
      <c r="W113" s="71"/>
      <c r="X113" s="71"/>
      <c r="Y113" s="71"/>
      <c r="Z113" s="71"/>
    </row>
    <row r="114" spans="1:26" x14ac:dyDescent="0.25">
      <c r="A114" s="79" t="s">
        <v>70</v>
      </c>
      <c r="B114" s="80">
        <f>SUM(B111:B113)</f>
        <v>-1820894844.0365591</v>
      </c>
      <c r="C114" s="80">
        <f t="shared" ref="C114:D114" si="1">SUM(C111:C113)</f>
        <v>0</v>
      </c>
      <c r="D114" s="80">
        <f t="shared" si="1"/>
        <v>-1241512904.2525301</v>
      </c>
      <c r="E114" s="80">
        <f>SUM(E111:E113)</f>
        <v>-3062407748.2890892</v>
      </c>
      <c r="F114" s="48"/>
      <c r="G114" s="88"/>
      <c r="H114" s="71"/>
      <c r="I114" s="71"/>
      <c r="J114" s="73"/>
      <c r="K114" s="71"/>
      <c r="L114" s="71"/>
      <c r="M114" s="71"/>
      <c r="N114" s="71"/>
      <c r="O114" s="71"/>
      <c r="P114" s="71"/>
      <c r="Q114" s="71"/>
      <c r="R114" s="71"/>
      <c r="S114" s="71"/>
      <c r="T114" s="71"/>
      <c r="U114" s="71"/>
      <c r="V114" s="71"/>
      <c r="W114" s="71"/>
      <c r="X114" s="71"/>
      <c r="Y114" s="71"/>
      <c r="Z114" s="71"/>
    </row>
    <row r="115" spans="1:26" x14ac:dyDescent="0.25">
      <c r="A115" s="98"/>
      <c r="B115" s="84"/>
      <c r="C115" s="87"/>
      <c r="D115" s="96"/>
      <c r="E115" s="87"/>
      <c r="F115" s="34"/>
      <c r="G115" s="71"/>
      <c r="H115" s="71"/>
      <c r="I115" s="71"/>
      <c r="J115" s="71"/>
      <c r="K115" s="71"/>
      <c r="L115" s="71"/>
      <c r="M115" s="71"/>
      <c r="N115" s="71"/>
      <c r="O115" s="71"/>
      <c r="P115" s="71"/>
      <c r="Q115" s="71"/>
      <c r="R115" s="71"/>
      <c r="S115" s="71"/>
      <c r="T115" s="71"/>
      <c r="U115" s="71"/>
      <c r="V115" s="71"/>
      <c r="W115" s="71"/>
      <c r="X115" s="71"/>
      <c r="Y115" s="71"/>
      <c r="Z115" s="71"/>
    </row>
    <row r="116" spans="1:26" x14ac:dyDescent="0.25">
      <c r="A116" s="95" t="s">
        <v>202</v>
      </c>
      <c r="B116" s="80">
        <f>+B109+B114</f>
        <v>-2454121223.696559</v>
      </c>
      <c r="C116" s="99">
        <f>+C109+C114</f>
        <v>2693081873.04</v>
      </c>
      <c r="D116" s="99">
        <f>+D109+D114</f>
        <v>3454670813.1374702</v>
      </c>
      <c r="E116" s="99">
        <f>+E109+E114</f>
        <v>7048586999.0409107</v>
      </c>
      <c r="F116" s="100"/>
      <c r="G116" s="101"/>
      <c r="H116" s="91"/>
      <c r="I116" s="76"/>
      <c r="J116" s="71"/>
      <c r="K116" s="71"/>
      <c r="L116" s="71"/>
      <c r="M116" s="71"/>
      <c r="N116" s="71"/>
      <c r="O116" s="71"/>
      <c r="P116" s="71"/>
      <c r="Q116" s="71"/>
      <c r="R116" s="71"/>
      <c r="S116" s="71"/>
      <c r="T116" s="71"/>
      <c r="U116" s="71"/>
      <c r="V116" s="71"/>
      <c r="W116" s="71"/>
      <c r="X116" s="71"/>
      <c r="Y116" s="71"/>
      <c r="Z116" s="71"/>
    </row>
    <row r="117" spans="1:26" ht="16.5" thickBot="1" x14ac:dyDescent="0.3">
      <c r="A117" s="5"/>
      <c r="B117" s="67"/>
      <c r="C117" s="30"/>
      <c r="D117" s="36"/>
      <c r="E117" s="3"/>
      <c r="G117" s="102"/>
      <c r="H117" s="76"/>
      <c r="I117" s="71"/>
      <c r="J117" s="71"/>
      <c r="K117" s="71"/>
      <c r="L117" s="71"/>
      <c r="M117" s="71"/>
      <c r="N117" s="71"/>
      <c r="O117" s="71"/>
      <c r="P117" s="71"/>
      <c r="Q117" s="71"/>
      <c r="R117" s="71"/>
      <c r="S117" s="71"/>
      <c r="T117" s="71"/>
      <c r="U117" s="71"/>
      <c r="V117" s="71"/>
      <c r="W117" s="71"/>
      <c r="X117" s="71"/>
      <c r="Y117" s="71"/>
      <c r="Z117" s="71"/>
    </row>
    <row r="118" spans="1:26" ht="36.75" customHeight="1" x14ac:dyDescent="0.25">
      <c r="A118" s="186" t="s">
        <v>71</v>
      </c>
      <c r="B118" s="186"/>
      <c r="C118" s="186"/>
      <c r="D118" s="186"/>
      <c r="E118" s="186"/>
      <c r="F118" s="31"/>
      <c r="G118" s="76"/>
      <c r="H118" s="71"/>
      <c r="I118" s="71"/>
      <c r="J118" s="71"/>
      <c r="K118" s="71"/>
      <c r="L118" s="71"/>
      <c r="M118" s="71"/>
      <c r="N118" s="103"/>
      <c r="O118" s="104"/>
      <c r="P118" s="104"/>
      <c r="Q118" s="104"/>
      <c r="R118" s="104"/>
      <c r="S118" s="105"/>
      <c r="T118" s="71"/>
    </row>
    <row r="119" spans="1:26" ht="48" customHeight="1" x14ac:dyDescent="0.25">
      <c r="A119" s="183" t="s">
        <v>72</v>
      </c>
      <c r="B119" s="183"/>
      <c r="C119" s="183"/>
      <c r="D119" s="183"/>
      <c r="E119" s="183"/>
      <c r="F119" s="19"/>
      <c r="G119" s="73"/>
      <c r="H119" s="71"/>
      <c r="I119" s="71"/>
      <c r="J119" s="71"/>
      <c r="K119" s="71"/>
      <c r="L119" s="71"/>
      <c r="M119" s="71"/>
      <c r="N119" s="106"/>
      <c r="O119" s="76"/>
      <c r="P119" s="71"/>
      <c r="Q119" s="71"/>
      <c r="R119" s="71"/>
      <c r="S119" s="107"/>
      <c r="T119" s="71"/>
    </row>
    <row r="120" spans="1:26" x14ac:dyDescent="0.25">
      <c r="A120" s="5"/>
      <c r="B120" s="67"/>
      <c r="C120" s="30"/>
      <c r="D120" s="36"/>
      <c r="E120" s="3"/>
      <c r="G120" s="76"/>
      <c r="H120" s="71"/>
      <c r="I120" s="71"/>
      <c r="J120" s="71"/>
      <c r="K120" s="71"/>
      <c r="L120" s="71"/>
      <c r="M120" s="71"/>
      <c r="N120" s="108"/>
      <c r="O120" s="76"/>
      <c r="P120" s="71"/>
      <c r="Q120" s="71"/>
      <c r="R120" s="71"/>
      <c r="S120" s="107"/>
      <c r="T120" s="71"/>
    </row>
    <row r="121" spans="1:26" ht="15.75" customHeight="1" x14ac:dyDescent="0.25">
      <c r="A121" s="194" t="s">
        <v>73</v>
      </c>
      <c r="B121" s="198" t="s">
        <v>74</v>
      </c>
      <c r="C121" s="198" t="s">
        <v>59</v>
      </c>
      <c r="D121" s="198" t="s">
        <v>75</v>
      </c>
      <c r="E121" s="200" t="s">
        <v>76</v>
      </c>
      <c r="G121" s="76"/>
      <c r="H121" s="71"/>
      <c r="I121" s="71"/>
      <c r="J121" s="71"/>
      <c r="K121" s="71"/>
      <c r="L121" s="71"/>
      <c r="M121" s="71"/>
      <c r="N121" s="109"/>
      <c r="O121" s="77"/>
      <c r="P121" s="71"/>
      <c r="Q121" s="71"/>
      <c r="R121" s="71"/>
      <c r="S121" s="107"/>
      <c r="T121" s="71"/>
    </row>
    <row r="122" spans="1:26" x14ac:dyDescent="0.25">
      <c r="A122" s="195"/>
      <c r="B122" s="199"/>
      <c r="C122" s="199"/>
      <c r="D122" s="199"/>
      <c r="E122" s="201"/>
      <c r="G122" s="71"/>
      <c r="H122" s="71"/>
      <c r="I122" s="71"/>
      <c r="J122" s="71"/>
      <c r="K122" s="71"/>
      <c r="L122" s="71"/>
      <c r="M122" s="71"/>
      <c r="N122" s="108"/>
      <c r="O122" s="76"/>
      <c r="P122" s="71"/>
      <c r="Q122" s="71"/>
      <c r="R122" s="71"/>
      <c r="S122" s="107"/>
      <c r="T122" s="71"/>
    </row>
    <row r="123" spans="1:26" x14ac:dyDescent="0.25">
      <c r="A123" s="79" t="s">
        <v>77</v>
      </c>
      <c r="B123" s="110">
        <v>3056996194.8100004</v>
      </c>
      <c r="C123" s="48">
        <v>0</v>
      </c>
      <c r="D123" s="84">
        <v>2503400133.1700001</v>
      </c>
      <c r="E123" s="90">
        <f>+B123+D123</f>
        <v>5560396327.9800005</v>
      </c>
      <c r="G123" s="71"/>
      <c r="H123" s="71"/>
      <c r="I123" s="71"/>
      <c r="J123" s="71"/>
      <c r="K123" s="71"/>
      <c r="L123" s="71"/>
      <c r="M123" s="71"/>
      <c r="N123" s="108"/>
      <c r="O123" s="76"/>
      <c r="P123" s="71"/>
      <c r="Q123" s="71"/>
      <c r="R123" s="71"/>
      <c r="S123" s="107"/>
      <c r="T123" s="71"/>
    </row>
    <row r="124" spans="1:26" x14ac:dyDescent="0.25">
      <c r="A124" s="79" t="s">
        <v>62</v>
      </c>
      <c r="B124" s="110">
        <v>297959341.75</v>
      </c>
      <c r="C124" s="96">
        <v>1062906998.34</v>
      </c>
      <c r="D124" s="84">
        <v>1412481011.8800001</v>
      </c>
      <c r="E124" s="90">
        <f>SUM(B124:D124)</f>
        <v>2773347351.9700003</v>
      </c>
      <c r="G124" s="71"/>
      <c r="H124" s="71"/>
      <c r="I124" s="71"/>
      <c r="J124" s="71"/>
      <c r="K124" s="71"/>
      <c r="L124" s="71"/>
      <c r="M124" s="71"/>
      <c r="N124" s="108"/>
      <c r="O124" s="71"/>
      <c r="P124" s="71"/>
      <c r="Q124" s="71"/>
      <c r="R124" s="71"/>
      <c r="S124" s="107"/>
      <c r="T124" s="71"/>
    </row>
    <row r="125" spans="1:26" x14ac:dyDescent="0.25">
      <c r="A125" s="79" t="s">
        <v>64</v>
      </c>
      <c r="B125" s="110">
        <v>0</v>
      </c>
      <c r="C125" s="96"/>
      <c r="D125" s="84">
        <v>0</v>
      </c>
      <c r="E125" s="90">
        <f>+B125+D125</f>
        <v>0</v>
      </c>
      <c r="N125" s="111"/>
      <c r="O125" s="34">
        <f>+-E111</f>
        <v>1942129646.9990892</v>
      </c>
      <c r="S125" s="112"/>
    </row>
    <row r="126" spans="1:26" ht="16.5" thickBot="1" x14ac:dyDescent="0.3">
      <c r="A126" s="79" t="s">
        <v>66</v>
      </c>
      <c r="B126" s="84">
        <v>0</v>
      </c>
      <c r="C126" s="113"/>
      <c r="D126" s="84">
        <v>0</v>
      </c>
      <c r="E126" s="90">
        <f>+B126+D126</f>
        <v>0</v>
      </c>
      <c r="N126" s="114"/>
      <c r="O126" s="115">
        <f>+O123-O125</f>
        <v>-1942129646.9990892</v>
      </c>
      <c r="P126" s="116"/>
      <c r="Q126" s="116"/>
      <c r="R126" s="116"/>
      <c r="S126" s="117"/>
    </row>
    <row r="127" spans="1:26" x14ac:dyDescent="0.25">
      <c r="A127" s="78" t="s">
        <v>78</v>
      </c>
      <c r="B127" s="80">
        <f>+B123+B124-B125+B126</f>
        <v>3354955536.5600004</v>
      </c>
      <c r="C127" s="80">
        <f>+C123+C124-C125+C126</f>
        <v>1062906998.34</v>
      </c>
      <c r="D127" s="80">
        <f>SUM(D123:D126)</f>
        <v>3915881145.0500002</v>
      </c>
      <c r="E127" s="81">
        <f>+E125+E124+E123+E126</f>
        <v>8333743679.9500008</v>
      </c>
    </row>
    <row r="128" spans="1:26" x14ac:dyDescent="0.25">
      <c r="A128" s="187" t="s">
        <v>79</v>
      </c>
      <c r="B128" s="189">
        <v>605303577.58449996</v>
      </c>
      <c r="C128" s="113"/>
      <c r="D128" s="190">
        <v>497161215.05419999</v>
      </c>
      <c r="E128" s="192">
        <f>+B128+D128</f>
        <v>1102464792.6387</v>
      </c>
    </row>
    <row r="129" spans="1:5" x14ac:dyDescent="0.25">
      <c r="A129" s="188"/>
      <c r="B129" s="189"/>
      <c r="C129" s="118">
        <v>0</v>
      </c>
      <c r="D129" s="191"/>
      <c r="E129" s="193"/>
    </row>
    <row r="130" spans="1:5" x14ac:dyDescent="0.25">
      <c r="A130" s="119" t="s">
        <v>80</v>
      </c>
      <c r="B130" s="84">
        <v>95313165.162059292</v>
      </c>
      <c r="C130" s="118">
        <v>0</v>
      </c>
      <c r="D130" s="84">
        <v>744351689.1983304</v>
      </c>
      <c r="E130" s="97">
        <f>+B130+D130</f>
        <v>839664854.36038971</v>
      </c>
    </row>
    <row r="131" spans="1:5" x14ac:dyDescent="0.25">
      <c r="A131" s="79" t="s">
        <v>64</v>
      </c>
      <c r="B131" s="84"/>
      <c r="C131" s="96"/>
      <c r="D131" s="84"/>
      <c r="E131" s="97"/>
    </row>
    <row r="132" spans="1:5" x14ac:dyDescent="0.25">
      <c r="A132" s="119" t="s">
        <v>65</v>
      </c>
      <c r="B132" s="84"/>
      <c r="C132" s="113"/>
      <c r="D132" s="84"/>
      <c r="E132" s="96"/>
    </row>
    <row r="133" spans="1:5" x14ac:dyDescent="0.25">
      <c r="A133" s="194" t="s">
        <v>81</v>
      </c>
      <c r="B133" s="196">
        <f>+B128+B130</f>
        <v>700616742.74655926</v>
      </c>
      <c r="C133" s="113"/>
      <c r="D133" s="197">
        <f>+D128+D130</f>
        <v>1241512904.2525303</v>
      </c>
      <c r="E133" s="197">
        <f>+E128+E130</f>
        <v>1942129646.9990897</v>
      </c>
    </row>
    <row r="134" spans="1:5" x14ac:dyDescent="0.25">
      <c r="A134" s="195"/>
      <c r="B134" s="196"/>
      <c r="C134" s="118">
        <v>0</v>
      </c>
      <c r="D134" s="197"/>
      <c r="E134" s="197"/>
    </row>
    <row r="135" spans="1:5" x14ac:dyDescent="0.25">
      <c r="A135" s="95" t="s">
        <v>82</v>
      </c>
      <c r="B135" s="80">
        <f>+B127-B133</f>
        <v>2654338793.8134413</v>
      </c>
      <c r="C135" s="120">
        <f>+C127-C134</f>
        <v>1062906998.34</v>
      </c>
      <c r="D135" s="99">
        <f>+D127-D133</f>
        <v>2674368240.7974701</v>
      </c>
      <c r="E135" s="99">
        <f>+E127-E133</f>
        <v>6391614032.9509106</v>
      </c>
    </row>
    <row r="138" spans="1:5" x14ac:dyDescent="0.25">
      <c r="A138" s="49" t="str">
        <f>+[2]ESF!C33</f>
        <v>Sobregiro bancario (Nota 13)</v>
      </c>
      <c r="B138" s="4"/>
      <c r="C138" s="26"/>
      <c r="D138" s="4"/>
    </row>
    <row r="139" spans="1:5" x14ac:dyDescent="0.25">
      <c r="A139" s="49"/>
      <c r="B139" s="4"/>
      <c r="C139" s="26"/>
      <c r="D139" s="4"/>
    </row>
    <row r="140" spans="1:5" ht="31.5" customHeight="1" x14ac:dyDescent="0.25">
      <c r="A140" s="183" t="s">
        <v>83</v>
      </c>
      <c r="B140" s="183"/>
      <c r="C140" s="183"/>
      <c r="D140" s="183"/>
      <c r="E140" s="37"/>
    </row>
    <row r="141" spans="1:5" x14ac:dyDescent="0.25">
      <c r="A141" s="184" t="s">
        <v>39</v>
      </c>
      <c r="B141" s="56"/>
      <c r="C141" s="30"/>
      <c r="D141" s="4"/>
    </row>
    <row r="142" spans="1:5" x14ac:dyDescent="0.25">
      <c r="A142" s="184"/>
      <c r="B142" s="9">
        <v>2025</v>
      </c>
      <c r="C142" s="10"/>
      <c r="D142" s="11">
        <v>2024</v>
      </c>
    </row>
    <row r="143" spans="1:5" x14ac:dyDescent="0.25">
      <c r="A143" s="121"/>
      <c r="B143" s="122"/>
      <c r="C143" s="30"/>
      <c r="D143" s="67"/>
    </row>
    <row r="144" spans="1:5" x14ac:dyDescent="0.25">
      <c r="A144" s="123" t="s">
        <v>34</v>
      </c>
      <c r="B144" s="27">
        <v>293844356.69</v>
      </c>
      <c r="C144" s="30"/>
      <c r="D144" s="69">
        <v>0</v>
      </c>
    </row>
    <row r="145" spans="1:8" ht="15.75" customHeight="1" x14ac:dyDescent="0.25">
      <c r="A145" s="124" t="s">
        <v>84</v>
      </c>
      <c r="B145" s="125">
        <v>0</v>
      </c>
      <c r="C145" s="126"/>
      <c r="D145" s="127">
        <v>423934.92</v>
      </c>
    </row>
    <row r="146" spans="1:8" ht="15.75" customHeight="1" x14ac:dyDescent="0.25">
      <c r="A146" s="124" t="s">
        <v>85</v>
      </c>
      <c r="B146" s="128">
        <v>0</v>
      </c>
      <c r="C146" s="126"/>
      <c r="D146" s="129">
        <v>1216967718</v>
      </c>
    </row>
    <row r="147" spans="1:8" ht="16.5" thickBot="1" x14ac:dyDescent="0.3">
      <c r="A147" s="49" t="s">
        <v>86</v>
      </c>
      <c r="B147" s="70">
        <f>SUM(B144:B146)</f>
        <v>293844356.69</v>
      </c>
      <c r="C147" s="30"/>
      <c r="D147" s="70">
        <f>SUM(D144:D146)</f>
        <v>1217391652.9200001</v>
      </c>
    </row>
    <row r="148" spans="1:8" ht="16.5" thickTop="1" x14ac:dyDescent="0.25">
      <c r="A148" s="49"/>
      <c r="B148" s="4"/>
      <c r="C148" s="30"/>
      <c r="D148" s="4"/>
    </row>
    <row r="149" spans="1:8" x14ac:dyDescent="0.25">
      <c r="A149" s="49" t="str">
        <f>+[2]ESF!C34</f>
        <v>Cuentas por pagar a corto plazo (Nota 14)</v>
      </c>
    </row>
    <row r="151" spans="1:8" ht="32.25" customHeight="1" x14ac:dyDescent="0.25">
      <c r="A151" s="183" t="s">
        <v>87</v>
      </c>
      <c r="B151" s="183"/>
      <c r="C151" s="183"/>
      <c r="D151" s="183"/>
    </row>
    <row r="152" spans="1:8" x14ac:dyDescent="0.25">
      <c r="A152" s="130"/>
      <c r="B152" s="131"/>
      <c r="C152" s="130"/>
      <c r="D152" s="131"/>
    </row>
    <row r="153" spans="1:8" x14ac:dyDescent="0.25">
      <c r="A153" s="49" t="s">
        <v>39</v>
      </c>
      <c r="B153" s="9">
        <v>2025</v>
      </c>
      <c r="C153" s="10"/>
      <c r="D153" s="11">
        <v>2024</v>
      </c>
    </row>
    <row r="154" spans="1:8" ht="11.25" customHeight="1" x14ac:dyDescent="0.25">
      <c r="A154" s="3"/>
      <c r="B154" s="67"/>
      <c r="C154" s="48"/>
      <c r="D154" s="67"/>
    </row>
    <row r="155" spans="1:8" x14ac:dyDescent="0.25">
      <c r="A155" s="132" t="str">
        <f>+[1]Balanza!D67</f>
        <v>Proveedores a pagar al sector privado interno c/p</v>
      </c>
      <c r="B155" s="68">
        <f>+[1]Balanza!AP67</f>
        <v>643372198.5600003</v>
      </c>
      <c r="C155" s="48"/>
      <c r="D155" s="68">
        <v>367164499.80999947</v>
      </c>
    </row>
    <row r="156" spans="1:8" hidden="1" x14ac:dyDescent="0.25">
      <c r="A156" s="132" t="str">
        <f>+[1]Balanza!D68</f>
        <v>Contratistas a pagar al sector privado interno c/p</v>
      </c>
      <c r="B156" s="68">
        <f>+[1]Balanza!AP68</f>
        <v>0</v>
      </c>
      <c r="C156" s="48"/>
      <c r="D156" s="68">
        <v>0</v>
      </c>
    </row>
    <row r="157" spans="1:8" ht="24.75" customHeight="1" thickBot="1" x14ac:dyDescent="0.3">
      <c r="A157" s="54" t="s">
        <v>88</v>
      </c>
      <c r="B157" s="133">
        <f>SUM(B155:B156)</f>
        <v>643372198.5600003</v>
      </c>
      <c r="C157" s="48"/>
      <c r="D157" s="133">
        <f>SUM(D155:D156)</f>
        <v>367164499.80999947</v>
      </c>
      <c r="F157" s="19"/>
      <c r="G157" s="34"/>
      <c r="H157" s="31"/>
    </row>
    <row r="158" spans="1:8" ht="16.5" thickTop="1" x14ac:dyDescent="0.25"/>
    <row r="159" spans="1:8" x14ac:dyDescent="0.25">
      <c r="B159" s="47"/>
    </row>
    <row r="160" spans="1:8" x14ac:dyDescent="0.25">
      <c r="A160" s="25" t="str">
        <f>+[2]ESF!C37</f>
        <v>Retenciones y acumulaciones por pagar (Nota 15)</v>
      </c>
      <c r="B160" s="47"/>
      <c r="C160" s="48"/>
      <c r="D160" s="4"/>
    </row>
    <row r="161" spans="1:5" x14ac:dyDescent="0.25">
      <c r="A161" s="25"/>
      <c r="B161" s="47"/>
      <c r="C161" s="48"/>
      <c r="D161" s="4"/>
    </row>
    <row r="162" spans="1:5" ht="45.75" customHeight="1" x14ac:dyDescent="0.25">
      <c r="A162" s="183" t="s">
        <v>89</v>
      </c>
      <c r="B162" s="183"/>
      <c r="C162" s="183"/>
      <c r="D162" s="183"/>
      <c r="E162" s="37"/>
    </row>
    <row r="163" spans="1:5" ht="18" customHeight="1" x14ac:dyDescent="0.25">
      <c r="A163" s="185" t="s">
        <v>17</v>
      </c>
      <c r="B163" s="185"/>
      <c r="C163" s="185"/>
      <c r="D163" s="185"/>
      <c r="E163" s="185"/>
    </row>
    <row r="164" spans="1:5" x14ac:dyDescent="0.25">
      <c r="A164" s="49" t="s">
        <v>39</v>
      </c>
      <c r="B164" s="9">
        <v>2025</v>
      </c>
      <c r="C164" s="10"/>
      <c r="D164" s="11">
        <v>2024</v>
      </c>
    </row>
    <row r="165" spans="1:5" x14ac:dyDescent="0.25">
      <c r="A165" s="3"/>
      <c r="B165" s="67"/>
      <c r="C165" s="48"/>
      <c r="D165" s="74"/>
      <c r="E165" s="3"/>
    </row>
    <row r="166" spans="1:5" x14ac:dyDescent="0.25">
      <c r="A166" s="2" t="s">
        <v>90</v>
      </c>
      <c r="B166" s="51">
        <f>+[1]Balanza!AP69</f>
        <v>785692853.77999973</v>
      </c>
      <c r="C166" s="48"/>
      <c r="D166" s="51">
        <v>785333790.75</v>
      </c>
      <c r="E166" s="3"/>
    </row>
    <row r="167" spans="1:5" x14ac:dyDescent="0.25">
      <c r="A167" s="2" t="s">
        <v>91</v>
      </c>
      <c r="B167" s="51">
        <f>+[1]Balanza!AP72</f>
        <v>200283.49</v>
      </c>
      <c r="C167" s="48"/>
      <c r="D167" s="134">
        <v>0</v>
      </c>
      <c r="E167" s="3"/>
    </row>
    <row r="168" spans="1:5" x14ac:dyDescent="0.25">
      <c r="A168" s="2" t="str">
        <f>+'[2]Balanza de comprobacion'!C71</f>
        <v>Contribuciones a la seguridad social a pagar c/p</v>
      </c>
      <c r="B168" s="51">
        <f>+[1]Balanza!AP71+[1]Balanza!AP70</f>
        <v>49160.329999999958</v>
      </c>
      <c r="C168" s="48"/>
      <c r="D168" s="134">
        <v>675380.1</v>
      </c>
      <c r="E168" s="3"/>
    </row>
    <row r="169" spans="1:5" ht="16.5" thickBot="1" x14ac:dyDescent="0.3">
      <c r="A169" s="54" t="s">
        <v>92</v>
      </c>
      <c r="B169" s="133">
        <f>SUM(B166:B168)</f>
        <v>785942297.59999979</v>
      </c>
      <c r="C169" s="48"/>
      <c r="D169" s="133">
        <f>SUM(D166:D168)</f>
        <v>786009170.85000002</v>
      </c>
      <c r="E169" s="3"/>
    </row>
    <row r="170" spans="1:5" ht="16.5" thickTop="1" x14ac:dyDescent="0.25">
      <c r="B170" s="47"/>
      <c r="C170" s="48"/>
      <c r="D170" s="48"/>
      <c r="E170" s="3"/>
    </row>
    <row r="171" spans="1:5" x14ac:dyDescent="0.25">
      <c r="B171" s="27" t="s">
        <v>17</v>
      </c>
      <c r="E171" s="3"/>
    </row>
    <row r="172" spans="1:5" hidden="1" x14ac:dyDescent="0.25">
      <c r="A172" s="49" t="str">
        <f>+[2]ESF!C38</f>
        <v>Provisiones a corto plazo (Nota 16)</v>
      </c>
      <c r="B172" s="47" t="s">
        <v>17</v>
      </c>
      <c r="C172" s="48"/>
      <c r="D172" s="4"/>
      <c r="E172" s="3"/>
    </row>
    <row r="173" spans="1:5" hidden="1" x14ac:dyDescent="0.25">
      <c r="A173" s="49"/>
      <c r="B173" s="47"/>
      <c r="C173" s="48"/>
      <c r="D173" s="4"/>
      <c r="E173" s="3"/>
    </row>
    <row r="174" spans="1:5" ht="27.75" hidden="1" customHeight="1" x14ac:dyDescent="0.25">
      <c r="A174" s="183" t="s">
        <v>93</v>
      </c>
      <c r="B174" s="183"/>
      <c r="C174" s="183"/>
      <c r="D174" s="183"/>
      <c r="E174" s="3"/>
    </row>
    <row r="175" spans="1:5" hidden="1" x14ac:dyDescent="0.25">
      <c r="A175" s="25"/>
      <c r="B175" s="4"/>
      <c r="C175" s="48"/>
      <c r="D175" s="4"/>
      <c r="E175" s="3"/>
    </row>
    <row r="176" spans="1:5" hidden="1" x14ac:dyDescent="0.25">
      <c r="A176" s="186" t="s">
        <v>39</v>
      </c>
      <c r="B176" s="9">
        <v>2025</v>
      </c>
      <c r="C176" s="135"/>
      <c r="D176" s="11">
        <v>2024</v>
      </c>
      <c r="E176" s="3"/>
    </row>
    <row r="177" spans="1:9" hidden="1" x14ac:dyDescent="0.25">
      <c r="A177" s="186"/>
      <c r="B177" s="4"/>
      <c r="C177" s="3"/>
      <c r="D177" s="3"/>
      <c r="E177" s="3"/>
    </row>
    <row r="178" spans="1:9" hidden="1" x14ac:dyDescent="0.25">
      <c r="A178" s="2" t="str">
        <f>+[1]Balanza!D70</f>
        <v>Remuneraciones a pagar c/p</v>
      </c>
      <c r="B178" s="51"/>
      <c r="C178" s="48"/>
      <c r="D178" s="51">
        <v>0</v>
      </c>
      <c r="E178" s="3"/>
    </row>
    <row r="179" spans="1:9" ht="16.5" hidden="1" thickBot="1" x14ac:dyDescent="0.3">
      <c r="A179" s="54" t="s">
        <v>94</v>
      </c>
      <c r="B179" s="133">
        <f>+B178</f>
        <v>0</v>
      </c>
      <c r="C179" s="48"/>
      <c r="D179" s="133">
        <f>SUM(D177:D178)</f>
        <v>0</v>
      </c>
      <c r="E179" s="3"/>
    </row>
    <row r="180" spans="1:9" hidden="1" x14ac:dyDescent="0.25">
      <c r="A180" s="54"/>
      <c r="B180" s="56"/>
      <c r="C180" s="48"/>
      <c r="D180" s="56"/>
      <c r="E180" s="3"/>
    </row>
    <row r="181" spans="1:9" x14ac:dyDescent="0.25">
      <c r="A181" s="25" t="s">
        <v>95</v>
      </c>
      <c r="B181" s="56"/>
      <c r="C181" s="48"/>
      <c r="D181" s="56"/>
      <c r="E181" s="3"/>
      <c r="G181" s="19"/>
    </row>
    <row r="182" spans="1:9" x14ac:dyDescent="0.25">
      <c r="A182" s="25"/>
      <c r="B182" s="56"/>
      <c r="C182" s="48"/>
      <c r="D182" s="56"/>
      <c r="E182" s="3"/>
      <c r="G182" s="19"/>
    </row>
    <row r="183" spans="1:9" ht="52.5" customHeight="1" x14ac:dyDescent="0.25">
      <c r="A183" s="183" t="s">
        <v>96</v>
      </c>
      <c r="B183" s="183"/>
      <c r="C183" s="183"/>
      <c r="D183" s="183"/>
      <c r="E183" s="3"/>
      <c r="F183" s="71"/>
      <c r="G183" s="76"/>
      <c r="H183" s="71"/>
      <c r="I183" s="71"/>
    </row>
    <row r="184" spans="1:9" x14ac:dyDescent="0.25">
      <c r="B184" s="56"/>
      <c r="C184" s="48"/>
      <c r="D184" s="56"/>
      <c r="E184" s="3"/>
      <c r="F184" s="71"/>
      <c r="G184" s="71"/>
      <c r="H184" s="71"/>
      <c r="I184" s="71"/>
    </row>
    <row r="185" spans="1:9" x14ac:dyDescent="0.25">
      <c r="A185" s="186" t="s">
        <v>39</v>
      </c>
      <c r="B185" s="9">
        <v>2025</v>
      </c>
      <c r="C185" s="136"/>
      <c r="D185" s="137">
        <v>2024</v>
      </c>
      <c r="E185" s="3"/>
      <c r="F185" s="71"/>
      <c r="G185" s="71"/>
      <c r="H185" s="71"/>
      <c r="I185" s="71"/>
    </row>
    <row r="186" spans="1:9" x14ac:dyDescent="0.25">
      <c r="A186" s="186"/>
      <c r="B186" s="138"/>
      <c r="C186" s="136"/>
      <c r="D186" s="138"/>
      <c r="E186" s="3"/>
      <c r="F186" s="71"/>
      <c r="G186" s="71"/>
      <c r="H186" s="71"/>
      <c r="I186" s="71"/>
    </row>
    <row r="187" spans="1:9" ht="16.5" customHeight="1" x14ac:dyDescent="0.25">
      <c r="A187" s="58" t="s">
        <v>97</v>
      </c>
      <c r="B187" s="51">
        <f>+[1]Balanza!AP75</f>
        <v>4032908677</v>
      </c>
      <c r="C187" s="30"/>
      <c r="D187" s="51">
        <v>4032908677</v>
      </c>
      <c r="E187" s="3"/>
      <c r="F187" s="71"/>
      <c r="G187" s="71"/>
      <c r="H187" s="71"/>
      <c r="I187" s="71"/>
    </row>
    <row r="188" spans="1:9" x14ac:dyDescent="0.25">
      <c r="A188" s="58" t="s">
        <v>98</v>
      </c>
      <c r="B188" s="51">
        <f>+[1]ERF!H26</f>
        <v>2893155194.9499817</v>
      </c>
      <c r="C188" s="30"/>
      <c r="D188" s="51">
        <v>-530965206.54999542</v>
      </c>
      <c r="E188" s="3"/>
      <c r="F188" s="71"/>
      <c r="G188" s="71"/>
      <c r="H188" s="71"/>
      <c r="I188" s="71"/>
    </row>
    <row r="189" spans="1:9" x14ac:dyDescent="0.25">
      <c r="A189" s="58" t="s">
        <v>99</v>
      </c>
      <c r="B189" s="51">
        <f>-[1]Balanza!AN76</f>
        <v>-373655449.42000002</v>
      </c>
      <c r="C189" s="30"/>
      <c r="D189" s="51">
        <v>0</v>
      </c>
      <c r="E189" s="3"/>
      <c r="F189" s="71"/>
      <c r="G189" s="71"/>
      <c r="H189" s="71"/>
      <c r="I189" s="71"/>
    </row>
    <row r="190" spans="1:9" x14ac:dyDescent="0.25">
      <c r="A190" s="50" t="s">
        <v>100</v>
      </c>
      <c r="B190" s="51">
        <f>+[1]Balanza!AM76</f>
        <v>2012606811.48</v>
      </c>
      <c r="C190" s="30"/>
      <c r="D190" s="51">
        <v>2543572018.48</v>
      </c>
      <c r="E190" s="3"/>
      <c r="F190" s="71"/>
      <c r="G190" s="71"/>
      <c r="H190" s="71"/>
      <c r="I190" s="71"/>
    </row>
    <row r="191" spans="1:9" ht="16.5" thickBot="1" x14ac:dyDescent="0.3">
      <c r="A191" s="54" t="s">
        <v>101</v>
      </c>
      <c r="B191" s="133">
        <f>SUM(B187:B190)</f>
        <v>8565015234.0099812</v>
      </c>
      <c r="C191" s="30"/>
      <c r="D191" s="133">
        <f>SUM(D187:D190)</f>
        <v>6045515488.9300041</v>
      </c>
      <c r="E191" s="3"/>
      <c r="F191" s="71"/>
      <c r="G191" s="71"/>
      <c r="H191" s="71"/>
      <c r="I191" s="71"/>
    </row>
    <row r="192" spans="1:9" ht="16.5" thickTop="1" x14ac:dyDescent="0.25">
      <c r="A192" s="54"/>
      <c r="B192" s="47"/>
      <c r="C192" s="30"/>
      <c r="D192" s="56"/>
      <c r="E192" s="3"/>
      <c r="F192" s="71"/>
      <c r="G192" s="71"/>
      <c r="H192" s="71"/>
      <c r="I192" s="71"/>
    </row>
    <row r="193" spans="1:9" x14ac:dyDescent="0.25">
      <c r="A193" s="123"/>
      <c r="B193" s="139"/>
      <c r="C193" s="123"/>
      <c r="D193" s="139"/>
      <c r="E193" s="123"/>
      <c r="F193" s="71"/>
      <c r="G193" s="71"/>
      <c r="H193" s="71"/>
      <c r="I193" s="71"/>
    </row>
    <row r="194" spans="1:9" x14ac:dyDescent="0.25">
      <c r="A194" s="54" t="s">
        <v>102</v>
      </c>
      <c r="B194" s="47"/>
      <c r="C194" s="2"/>
      <c r="D194" s="47"/>
      <c r="E194" s="3"/>
      <c r="F194" s="71"/>
      <c r="G194" s="71"/>
      <c r="H194" s="71"/>
      <c r="I194" s="71"/>
    </row>
    <row r="195" spans="1:9" x14ac:dyDescent="0.25">
      <c r="A195" s="54"/>
      <c r="B195" s="47"/>
      <c r="C195" s="2"/>
      <c r="D195" s="47"/>
      <c r="E195" s="3"/>
      <c r="F195" s="71"/>
      <c r="G195" s="71"/>
      <c r="H195" s="71"/>
      <c r="I195" s="71"/>
    </row>
    <row r="196" spans="1:9" ht="83.25" customHeight="1" x14ac:dyDescent="0.25">
      <c r="A196" s="183" t="s">
        <v>103</v>
      </c>
      <c r="B196" s="183"/>
      <c r="C196" s="183"/>
      <c r="D196" s="183"/>
      <c r="E196" s="37"/>
      <c r="F196" s="71"/>
      <c r="G196" s="71"/>
      <c r="H196" s="71"/>
      <c r="I196" s="71"/>
    </row>
    <row r="197" spans="1:9" x14ac:dyDescent="0.25">
      <c r="A197" s="39"/>
      <c r="B197" s="47"/>
      <c r="C197" s="2"/>
      <c r="D197" s="47"/>
      <c r="E197" s="3"/>
    </row>
    <row r="198" spans="1:9" x14ac:dyDescent="0.25">
      <c r="A198" s="186" t="s">
        <v>39</v>
      </c>
      <c r="B198" s="9">
        <v>2025</v>
      </c>
      <c r="C198" s="140"/>
      <c r="D198" s="11">
        <v>2024</v>
      </c>
      <c r="E198" s="3"/>
    </row>
    <row r="199" spans="1:9" ht="15.75" customHeight="1" x14ac:dyDescent="0.25">
      <c r="A199" s="186"/>
      <c r="B199" s="47"/>
      <c r="C199" s="48"/>
      <c r="D199" s="47"/>
      <c r="E199" s="3"/>
    </row>
    <row r="200" spans="1:9" x14ac:dyDescent="0.25">
      <c r="A200" s="12" t="s">
        <v>104</v>
      </c>
      <c r="B200" s="52">
        <f>+[1]Balanza!AP89</f>
        <v>69718448836.220001</v>
      </c>
      <c r="C200" s="48"/>
      <c r="D200" s="52">
        <v>58312824571.709999</v>
      </c>
      <c r="E200" s="3"/>
    </row>
    <row r="201" spans="1:9" x14ac:dyDescent="0.25">
      <c r="A201" s="12" t="s">
        <v>105</v>
      </c>
      <c r="B201" s="52">
        <f>+[1]Balanza!AP90</f>
        <v>724075095.84000003</v>
      </c>
      <c r="C201" s="48"/>
      <c r="D201" s="52">
        <v>565737006.77999997</v>
      </c>
      <c r="E201" s="3"/>
    </row>
    <row r="202" spans="1:9" ht="15.75" customHeight="1" x14ac:dyDescent="0.25">
      <c r="A202" s="12" t="s">
        <v>106</v>
      </c>
      <c r="B202" s="52">
        <f>+[1]Balanza!AP100</f>
        <v>3284061153.9499998</v>
      </c>
      <c r="C202" s="48"/>
      <c r="D202" s="53">
        <v>4066149215</v>
      </c>
      <c r="E202" s="3"/>
    </row>
    <row r="203" spans="1:9" ht="15.75" customHeight="1" x14ac:dyDescent="0.25">
      <c r="A203" s="49" t="s">
        <v>107</v>
      </c>
      <c r="B203" s="141">
        <f>+B200+B202+B201</f>
        <v>73726585086.009995</v>
      </c>
      <c r="C203" s="93"/>
      <c r="D203" s="141">
        <f>SUM(D200:D202)</f>
        <v>62944710793.489998</v>
      </c>
      <c r="E203" s="3"/>
    </row>
    <row r="204" spans="1:9" ht="15.75" customHeight="1" x14ac:dyDescent="0.25">
      <c r="A204" s="12"/>
      <c r="B204" s="51"/>
      <c r="C204" s="48"/>
      <c r="D204" s="51"/>
      <c r="E204" s="3"/>
    </row>
    <row r="205" spans="1:9" ht="15.75" customHeight="1" x14ac:dyDescent="0.25">
      <c r="A205" s="49" t="s">
        <v>108</v>
      </c>
      <c r="B205" s="51"/>
      <c r="C205" s="48"/>
      <c r="D205" s="51"/>
      <c r="E205" s="3"/>
    </row>
    <row r="206" spans="1:9" ht="31.5" x14ac:dyDescent="0.25">
      <c r="A206" s="123" t="s">
        <v>109</v>
      </c>
      <c r="B206" s="68">
        <f>+[1]Balanza!AP91</f>
        <v>1473357622.4399998</v>
      </c>
      <c r="C206" s="48"/>
      <c r="D206" s="68">
        <v>1255616809.6800001</v>
      </c>
      <c r="E206" s="3"/>
    </row>
    <row r="207" spans="1:9" x14ac:dyDescent="0.25">
      <c r="A207" s="123" t="str">
        <f>+'[2]Balanza de comprobacion'!C87</f>
        <v>Donaciones corrientes de organismos internacionales - Proyecto VIH</v>
      </c>
      <c r="B207" s="142">
        <f>+[1]Balanza!AP81</f>
        <v>24654753.140000001</v>
      </c>
      <c r="C207" s="48"/>
      <c r="D207" s="51">
        <v>8685777.7300000004</v>
      </c>
      <c r="E207" s="49"/>
    </row>
    <row r="208" spans="1:9" x14ac:dyDescent="0.25">
      <c r="A208" s="2" t="str">
        <f>+'[2]Balanza de comprobacion'!C88</f>
        <v xml:space="preserve">Donaciones corrientes de organismos internacionales - Proyecto AHF   </v>
      </c>
      <c r="B208" s="142">
        <f>+[1]Balanza!AP80</f>
        <v>5522955.6400000006</v>
      </c>
      <c r="C208" s="48"/>
      <c r="D208" s="51">
        <v>5279116.46</v>
      </c>
      <c r="E208" s="3"/>
    </row>
    <row r="209" spans="1:5" x14ac:dyDescent="0.25">
      <c r="A209" s="2" t="str">
        <f>+'[2]Balanza de comprobacion'!C86</f>
        <v>Donaciones corrientes de gobiernos extranjeros - Proyecto CDC</v>
      </c>
      <c r="B209" s="142">
        <f>+[1]Balanza!AP77</f>
        <v>29157888.149999999</v>
      </c>
      <c r="C209" s="48"/>
      <c r="D209" s="51">
        <v>32318035.989999998</v>
      </c>
      <c r="E209" s="3"/>
    </row>
    <row r="210" spans="1:5" x14ac:dyDescent="0.25">
      <c r="A210" s="2" t="str">
        <f>+'[2]Balanza de comprobacion'!C85</f>
        <v xml:space="preserve">Donaciones corrientes de gobiernos extranjeros - Proyecto AFENET  </v>
      </c>
      <c r="B210" s="142">
        <v>0</v>
      </c>
      <c r="C210" s="48"/>
      <c r="D210" s="51">
        <v>6628204.7999999998</v>
      </c>
      <c r="E210" s="3"/>
    </row>
    <row r="211" spans="1:5" x14ac:dyDescent="0.25">
      <c r="A211" s="2" t="s">
        <v>110</v>
      </c>
      <c r="B211" s="143">
        <f>+[1]Balanza!AP101</f>
        <v>87787873.469999984</v>
      </c>
      <c r="C211" s="48"/>
      <c r="D211" s="53">
        <v>22249479.510000002</v>
      </c>
      <c r="E211" s="3"/>
    </row>
    <row r="212" spans="1:5" x14ac:dyDescent="0.25">
      <c r="A212" s="25" t="s">
        <v>111</v>
      </c>
      <c r="B212" s="56">
        <f>SUM(B206:B211)</f>
        <v>1620481092.8400002</v>
      </c>
      <c r="C212" s="48"/>
      <c r="D212" s="56">
        <f>SUM(D206:D211)</f>
        <v>1330777424.1700001</v>
      </c>
      <c r="E212" s="3"/>
    </row>
    <row r="213" spans="1:5" ht="10.5" customHeight="1" x14ac:dyDescent="0.25">
      <c r="B213" s="56"/>
      <c r="C213" s="48"/>
      <c r="D213" s="56"/>
      <c r="E213" s="3"/>
    </row>
    <row r="214" spans="1:5" ht="16.5" thickBot="1" x14ac:dyDescent="0.3">
      <c r="A214" s="25" t="s">
        <v>112</v>
      </c>
      <c r="B214" s="133">
        <f>+B203+B212</f>
        <v>75347066178.849991</v>
      </c>
      <c r="C214" s="48"/>
      <c r="D214" s="133">
        <f>+D203+D212</f>
        <v>64275488217.659996</v>
      </c>
      <c r="E214" s="3"/>
    </row>
    <row r="215" spans="1:5" ht="16.5" thickTop="1" x14ac:dyDescent="0.25">
      <c r="C215" s="48"/>
      <c r="D215" s="67"/>
      <c r="E215" s="3"/>
    </row>
    <row r="216" spans="1:5" x14ac:dyDescent="0.25">
      <c r="B216" s="47"/>
      <c r="C216" s="2"/>
      <c r="D216" s="47"/>
      <c r="E216" s="3"/>
    </row>
    <row r="217" spans="1:5" x14ac:dyDescent="0.25">
      <c r="A217" s="144" t="s">
        <v>113</v>
      </c>
      <c r="B217" s="36"/>
      <c r="C217" s="48"/>
      <c r="D217" s="67"/>
      <c r="E217" s="3"/>
    </row>
    <row r="218" spans="1:5" x14ac:dyDescent="0.25">
      <c r="A218" s="144"/>
      <c r="B218" s="36"/>
      <c r="C218" s="48"/>
      <c r="D218" s="67"/>
      <c r="E218" s="3"/>
    </row>
    <row r="219" spans="1:5" ht="20.100000000000001" customHeight="1" x14ac:dyDescent="0.25">
      <c r="A219" s="181" t="s">
        <v>114</v>
      </c>
      <c r="B219" s="181"/>
      <c r="C219" s="181"/>
      <c r="D219" s="181"/>
      <c r="E219" s="3"/>
    </row>
    <row r="220" spans="1:5" x14ac:dyDescent="0.25">
      <c r="A220" s="180" t="s">
        <v>39</v>
      </c>
      <c r="B220" s="9">
        <v>2025</v>
      </c>
      <c r="C220" s="146"/>
      <c r="D220" s="11">
        <v>2024</v>
      </c>
      <c r="E220" s="3"/>
    </row>
    <row r="221" spans="1:5" x14ac:dyDescent="0.25">
      <c r="A221" s="180"/>
      <c r="B221" s="13"/>
      <c r="C221" s="23"/>
      <c r="D221" s="13"/>
      <c r="E221" s="3"/>
    </row>
    <row r="222" spans="1:5" ht="17.25" customHeight="1" x14ac:dyDescent="0.25">
      <c r="A222" s="124" t="s">
        <v>115</v>
      </c>
      <c r="B222" s="27">
        <f>+[1]Balanza!AP102</f>
        <v>41686384517.840004</v>
      </c>
      <c r="C222" s="30"/>
      <c r="D222" s="27">
        <v>35215317882.040001</v>
      </c>
      <c r="E222" s="3"/>
    </row>
    <row r="223" spans="1:5" ht="16.5" customHeight="1" x14ac:dyDescent="0.25">
      <c r="A223" s="124" t="s">
        <v>116</v>
      </c>
      <c r="B223" s="27">
        <f>+[1]Balanza!AP109</f>
        <v>529239873.19000006</v>
      </c>
      <c r="C223" s="30"/>
      <c r="D223" s="27">
        <v>557064122</v>
      </c>
      <c r="E223" s="3"/>
    </row>
    <row r="224" spans="1:5" ht="16.5" customHeight="1" x14ac:dyDescent="0.25">
      <c r="A224" s="124" t="s">
        <v>117</v>
      </c>
      <c r="B224" s="27">
        <f>+[1]Balanza!AP104</f>
        <v>6593437449.4399996</v>
      </c>
      <c r="C224" s="30"/>
      <c r="D224" s="27">
        <v>5096459537.04</v>
      </c>
      <c r="E224" s="3"/>
    </row>
    <row r="225" spans="1:5" ht="13.5" customHeight="1" x14ac:dyDescent="0.25">
      <c r="A225" s="124" t="str">
        <f>+'[2]Balanza de comprobacion'!C110</f>
        <v>Viáticos dentro del país</v>
      </c>
      <c r="B225" s="147">
        <f>+[1]Balanza!AP136</f>
        <v>126956434.97</v>
      </c>
      <c r="C225" s="30"/>
      <c r="D225" s="147">
        <v>121361461.91</v>
      </c>
      <c r="E225" s="3"/>
    </row>
    <row r="226" spans="1:5" ht="15" customHeight="1" x14ac:dyDescent="0.25">
      <c r="A226" s="124" t="s">
        <v>118</v>
      </c>
      <c r="B226" s="147">
        <v>2906065.12</v>
      </c>
      <c r="C226" s="30"/>
      <c r="D226" s="13">
        <v>0</v>
      </c>
      <c r="E226" s="49"/>
    </row>
    <row r="227" spans="1:5" ht="15" hidden="1" customHeight="1" x14ac:dyDescent="0.25">
      <c r="A227" s="124" t="s">
        <v>119</v>
      </c>
      <c r="B227" s="147">
        <f>+[1]Balanza!AP119</f>
        <v>0</v>
      </c>
      <c r="C227" s="30"/>
      <c r="D227" s="148">
        <v>0</v>
      </c>
      <c r="E227" s="49"/>
    </row>
    <row r="228" spans="1:5" ht="13.5" hidden="1" customHeight="1" x14ac:dyDescent="0.25">
      <c r="A228" s="124" t="s">
        <v>118</v>
      </c>
      <c r="B228" s="147">
        <v>0</v>
      </c>
      <c r="C228" s="30"/>
      <c r="D228" s="18">
        <v>0</v>
      </c>
      <c r="E228" s="3"/>
    </row>
    <row r="229" spans="1:5" ht="14.25" customHeight="1" x14ac:dyDescent="0.25">
      <c r="A229" s="124" t="s">
        <v>120</v>
      </c>
      <c r="B229" s="147">
        <f>+[1]Balanza!AP110</f>
        <v>77166336.48999998</v>
      </c>
      <c r="C229" s="30"/>
      <c r="D229" s="148">
        <v>117747096.20999999</v>
      </c>
      <c r="E229" s="3"/>
    </row>
    <row r="230" spans="1:5" ht="13.5" customHeight="1" x14ac:dyDescent="0.25">
      <c r="A230" s="124" t="s">
        <v>121</v>
      </c>
      <c r="B230" s="147">
        <f>+[1]Balanza!AP111</f>
        <v>65183121.030000001</v>
      </c>
      <c r="C230" s="30"/>
      <c r="D230" s="18">
        <v>0</v>
      </c>
      <c r="E230" s="3"/>
    </row>
    <row r="231" spans="1:5" hidden="1" x14ac:dyDescent="0.25">
      <c r="A231" s="124" t="str">
        <f>+'[2]Balanza de comprobacion'!C103</f>
        <v>Sueldos de personal contratado e igualado</v>
      </c>
      <c r="B231" s="27">
        <v>0</v>
      </c>
      <c r="C231" s="30"/>
      <c r="D231" s="27">
        <v>0</v>
      </c>
      <c r="E231" s="3"/>
    </row>
    <row r="232" spans="1:5" x14ac:dyDescent="0.25">
      <c r="A232" s="124" t="s">
        <v>122</v>
      </c>
      <c r="B232" s="27">
        <f>+[1]Balanza!AP115</f>
        <v>9820582.5999999996</v>
      </c>
      <c r="C232" s="30"/>
      <c r="D232" s="27">
        <v>0</v>
      </c>
      <c r="E232" s="3"/>
    </row>
    <row r="233" spans="1:5" x14ac:dyDescent="0.25">
      <c r="A233" s="124" t="s">
        <v>123</v>
      </c>
      <c r="B233" s="27">
        <f>+[1]Balanza!AP106</f>
        <v>143066038.25999999</v>
      </c>
      <c r="C233" s="30"/>
      <c r="D233" s="27">
        <v>0</v>
      </c>
      <c r="E233" s="3"/>
    </row>
    <row r="234" spans="1:5" x14ac:dyDescent="0.25">
      <c r="A234" s="124" t="s">
        <v>124</v>
      </c>
      <c r="B234" s="27">
        <f>+[1]Balanza!AP107</f>
        <v>52894.879999999997</v>
      </c>
      <c r="C234" s="30"/>
      <c r="D234" s="27">
        <v>0</v>
      </c>
      <c r="E234" s="3"/>
    </row>
    <row r="235" spans="1:5" x14ac:dyDescent="0.25">
      <c r="A235" s="124" t="s">
        <v>125</v>
      </c>
      <c r="B235" s="27">
        <f>+[1]Balanza!AP123</f>
        <v>15633937.710000001</v>
      </c>
      <c r="C235" s="30"/>
      <c r="E235" s="3"/>
    </row>
    <row r="236" spans="1:5" x14ac:dyDescent="0.25">
      <c r="A236" s="149" t="s">
        <v>126</v>
      </c>
      <c r="B236" s="27">
        <v>0</v>
      </c>
      <c r="C236" s="30"/>
      <c r="D236" s="150">
        <v>33000</v>
      </c>
      <c r="E236" s="3"/>
    </row>
    <row r="237" spans="1:5" x14ac:dyDescent="0.25">
      <c r="A237" s="124" t="str">
        <f>+'[2]Balanza de comprobacion'!C104</f>
        <v>Otras remuneraciones eventuales</v>
      </c>
      <c r="B237" s="27">
        <f>+[1]Balanza!AP108</f>
        <v>13054500</v>
      </c>
      <c r="C237" s="30"/>
      <c r="D237" s="27">
        <v>0</v>
      </c>
      <c r="E237" s="3"/>
    </row>
    <row r="238" spans="1:5" x14ac:dyDescent="0.25">
      <c r="A238" s="124" t="s">
        <v>127</v>
      </c>
      <c r="B238" s="27">
        <f>+[1]Balanza!AP202</f>
        <v>163321065.25999999</v>
      </c>
      <c r="C238" s="30"/>
      <c r="D238" s="27">
        <v>0</v>
      </c>
      <c r="E238" s="3"/>
    </row>
    <row r="239" spans="1:5" x14ac:dyDescent="0.25">
      <c r="A239" s="124" t="str">
        <f>+'[2]Balanza de comprobacion'!C106</f>
        <v>Compensaciones servicios de seguridad</v>
      </c>
      <c r="B239" s="27">
        <f>+[1]Balanza!AP113</f>
        <v>340770014.88000005</v>
      </c>
      <c r="C239" s="30"/>
      <c r="D239" s="27">
        <v>0</v>
      </c>
      <c r="E239" s="3"/>
    </row>
    <row r="240" spans="1:5" hidden="1" x14ac:dyDescent="0.25">
      <c r="A240" s="124" t="s">
        <v>128</v>
      </c>
      <c r="B240" s="27">
        <v>0</v>
      </c>
      <c r="C240" s="30"/>
      <c r="D240" s="27">
        <v>0</v>
      </c>
      <c r="E240" s="3"/>
    </row>
    <row r="241" spans="1:6" x14ac:dyDescent="0.25">
      <c r="A241" s="124" t="s">
        <v>129</v>
      </c>
      <c r="B241" s="27">
        <v>0</v>
      </c>
      <c r="C241" s="30"/>
      <c r="D241" s="27">
        <v>445211265.31999999</v>
      </c>
      <c r="E241" s="3"/>
    </row>
    <row r="242" spans="1:6" x14ac:dyDescent="0.25">
      <c r="A242" s="124" t="s">
        <v>130</v>
      </c>
      <c r="B242" s="27">
        <v>0</v>
      </c>
      <c r="C242" s="30"/>
      <c r="D242" s="27">
        <v>34054002.590000004</v>
      </c>
      <c r="E242" s="3"/>
    </row>
    <row r="243" spans="1:6" x14ac:dyDescent="0.25">
      <c r="A243" s="2" t="str">
        <f>+'[2]Balanza de comprobacion'!C107</f>
        <v>Compensaciones especiales</v>
      </c>
      <c r="B243" s="27">
        <f>+[1]Balanza!AP114</f>
        <v>16370526.550000001</v>
      </c>
      <c r="C243" s="30"/>
      <c r="D243" s="27">
        <v>0</v>
      </c>
      <c r="E243" s="3"/>
    </row>
    <row r="244" spans="1:6" x14ac:dyDescent="0.25">
      <c r="A244" s="124" t="s">
        <v>131</v>
      </c>
      <c r="B244" s="27">
        <f>+[1]Balanza!AP116</f>
        <v>75882431.090000004</v>
      </c>
      <c r="C244" s="30"/>
      <c r="D244" s="27">
        <v>0</v>
      </c>
      <c r="E244" s="3"/>
    </row>
    <row r="245" spans="1:6" x14ac:dyDescent="0.25">
      <c r="A245" s="124" t="str">
        <f>+'[2]Balanza de comprobacion'!C113</f>
        <v>Salario de Navidad</v>
      </c>
      <c r="B245" s="27">
        <f>+[1]Balanza!AP112</f>
        <v>4083112764.3300004</v>
      </c>
      <c r="C245" s="30"/>
      <c r="D245" s="27">
        <v>3394242235.7600002</v>
      </c>
      <c r="E245" s="3"/>
    </row>
    <row r="246" spans="1:6" x14ac:dyDescent="0.25">
      <c r="A246" s="124" t="s">
        <v>132</v>
      </c>
      <c r="B246" s="27">
        <f>+[1]Balanza!AP160</f>
        <v>7087713.1399999997</v>
      </c>
      <c r="C246" s="30"/>
      <c r="D246" s="27">
        <v>0</v>
      </c>
      <c r="E246" s="3"/>
    </row>
    <row r="247" spans="1:6" x14ac:dyDescent="0.25">
      <c r="A247" s="124" t="s">
        <v>133</v>
      </c>
      <c r="B247" s="27">
        <f>+[1]Balanza!AP170</f>
        <v>4843350.68</v>
      </c>
      <c r="C247" s="30"/>
      <c r="D247" s="27">
        <v>41983677.740000002</v>
      </c>
      <c r="E247" s="3"/>
    </row>
    <row r="248" spans="1:6" x14ac:dyDescent="0.25">
      <c r="A248" s="124" t="s">
        <v>134</v>
      </c>
      <c r="B248" s="151">
        <f>+[1]Balanza!AP105</f>
        <v>1459381.48</v>
      </c>
      <c r="C248" s="152"/>
      <c r="D248" s="153">
        <v>0</v>
      </c>
      <c r="E248" s="3"/>
    </row>
    <row r="249" spans="1:6" x14ac:dyDescent="0.25">
      <c r="A249" s="124" t="s">
        <v>135</v>
      </c>
      <c r="B249" s="154">
        <f>+[1]Balanza!AP120</f>
        <v>3186902550.1600003</v>
      </c>
      <c r="C249" s="30"/>
      <c r="D249" s="154">
        <v>2709813953.2600002</v>
      </c>
      <c r="E249" s="3"/>
    </row>
    <row r="250" spans="1:6" x14ac:dyDescent="0.25">
      <c r="A250" s="124" t="s">
        <v>136</v>
      </c>
      <c r="B250" s="154">
        <f>+[1]Balanza!AP121</f>
        <v>3208332325.3900003</v>
      </c>
      <c r="C250" s="30"/>
      <c r="D250" s="27">
        <v>2622883823.2399998</v>
      </c>
      <c r="E250" s="3"/>
    </row>
    <row r="251" spans="1:6" x14ac:dyDescent="0.25">
      <c r="A251" s="124" t="s">
        <v>137</v>
      </c>
      <c r="B251" s="154">
        <f>+[1]Balanza!AP122</f>
        <v>537101834.21000004</v>
      </c>
      <c r="C251" s="30"/>
      <c r="D251" s="27">
        <v>451319815.25</v>
      </c>
      <c r="E251" s="3"/>
    </row>
    <row r="252" spans="1:6" x14ac:dyDescent="0.25">
      <c r="A252" s="124" t="s">
        <v>138</v>
      </c>
      <c r="B252" s="27">
        <f>+[1]Balanza!AP208</f>
        <v>2766252.4</v>
      </c>
      <c r="C252" s="30"/>
      <c r="D252" s="27">
        <v>182793241.41999999</v>
      </c>
      <c r="E252" s="3"/>
    </row>
    <row r="253" spans="1:6" ht="24.75" customHeight="1" thickBot="1" x14ac:dyDescent="0.3">
      <c r="A253" s="144" t="s">
        <v>139</v>
      </c>
      <c r="B253" s="33">
        <f>SUM(B222:B252)</f>
        <v>60890851961.100014</v>
      </c>
      <c r="C253" s="46"/>
      <c r="D253" s="33">
        <f>SUM(D222:D252)</f>
        <v>50990285113.779999</v>
      </c>
      <c r="E253" s="3"/>
      <c r="F253" s="34"/>
    </row>
    <row r="254" spans="1:6" ht="16.5" thickTop="1" x14ac:dyDescent="0.25">
      <c r="A254" s="144"/>
      <c r="B254" s="57"/>
      <c r="C254" s="46"/>
      <c r="D254" s="57"/>
      <c r="E254" s="3"/>
    </row>
    <row r="255" spans="1:6" ht="15.75" customHeight="1" x14ac:dyDescent="0.25">
      <c r="A255" s="181"/>
      <c r="B255" s="181"/>
      <c r="C255" s="181"/>
      <c r="D255" s="181"/>
      <c r="E255" s="181"/>
    </row>
    <row r="256" spans="1:6" x14ac:dyDescent="0.25">
      <c r="A256" s="144" t="s">
        <v>140</v>
      </c>
      <c r="B256" s="47"/>
      <c r="C256" s="2"/>
      <c r="D256" s="47"/>
      <c r="E256" s="3"/>
    </row>
    <row r="257" spans="1:9" x14ac:dyDescent="0.25">
      <c r="B257" s="47"/>
      <c r="C257" s="2"/>
      <c r="D257" s="47"/>
      <c r="E257" s="3"/>
    </row>
    <row r="258" spans="1:9" ht="121.5" customHeight="1" x14ac:dyDescent="0.25">
      <c r="A258" s="182" t="s">
        <v>141</v>
      </c>
      <c r="B258" s="182"/>
      <c r="C258" s="182"/>
      <c r="D258" s="182"/>
      <c r="E258" s="3"/>
    </row>
    <row r="259" spans="1:9" x14ac:dyDescent="0.25">
      <c r="C259" s="30"/>
      <c r="D259" s="154"/>
      <c r="E259" s="3"/>
    </row>
    <row r="260" spans="1:9" x14ac:dyDescent="0.25">
      <c r="A260" s="180" t="s">
        <v>39</v>
      </c>
      <c r="B260" s="9">
        <v>2025</v>
      </c>
      <c r="C260" s="2"/>
      <c r="D260" s="11">
        <v>2024</v>
      </c>
      <c r="E260" s="3"/>
    </row>
    <row r="261" spans="1:9" x14ac:dyDescent="0.25">
      <c r="A261" s="180"/>
      <c r="B261" s="57"/>
      <c r="C261" s="46"/>
      <c r="D261" s="57"/>
      <c r="E261" s="3"/>
    </row>
    <row r="262" spans="1:9" hidden="1" x14ac:dyDescent="0.25">
      <c r="A262" s="32" t="s">
        <v>142</v>
      </c>
      <c r="B262" s="57">
        <v>0</v>
      </c>
      <c r="C262" s="46"/>
      <c r="D262" s="27">
        <v>0</v>
      </c>
      <c r="E262" s="3"/>
    </row>
    <row r="263" spans="1:9" ht="18.75" customHeight="1" x14ac:dyDescent="0.25">
      <c r="A263" s="155" t="s">
        <v>143</v>
      </c>
      <c r="B263" s="27">
        <f>+[1]Balanza!AP207</f>
        <v>2279022172.0400004</v>
      </c>
      <c r="C263" s="30"/>
      <c r="D263" s="27">
        <v>4142104453.71</v>
      </c>
      <c r="E263" s="3"/>
    </row>
    <row r="264" spans="1:9" x14ac:dyDescent="0.25">
      <c r="A264" s="155" t="str">
        <f>+'[2]Balanza de comprobacion'!C97</f>
        <v>Ayudas a hogares y personas</v>
      </c>
      <c r="B264" s="27">
        <f>+[1]Balanza!AP210</f>
        <v>4700738.41</v>
      </c>
      <c r="C264" s="30"/>
      <c r="D264" s="27">
        <v>0</v>
      </c>
      <c r="E264" s="3"/>
    </row>
    <row r="265" spans="1:9" ht="31.5" x14ac:dyDescent="0.25">
      <c r="A265" s="155" t="str">
        <f>+[1]Balanza!D134</f>
        <v xml:space="preserve">Transferencias de Capital a Instituciones Públicas Descentralizadas y Autónomas </v>
      </c>
      <c r="B265" s="27">
        <f>+[1]Balanza!AP134</f>
        <v>248994546.30000001</v>
      </c>
      <c r="C265" s="30"/>
      <c r="E265" s="3"/>
    </row>
    <row r="266" spans="1:9" x14ac:dyDescent="0.25">
      <c r="A266" s="155" t="s">
        <v>144</v>
      </c>
      <c r="B266" s="27">
        <f>+[1]Balanza!AP214</f>
        <v>2447328</v>
      </c>
      <c r="C266" s="30"/>
      <c r="D266" s="27">
        <v>0</v>
      </c>
      <c r="E266" s="3"/>
      <c r="I266" s="19"/>
    </row>
    <row r="267" spans="1:9" ht="31.5" x14ac:dyDescent="0.25">
      <c r="A267" s="155" t="str">
        <f>+'[2]Balanza de comprobacion'!C99</f>
        <v>Transferencias corrientes a otras Intituciones Públicas-Regionales y Hospitales</v>
      </c>
      <c r="B267" s="27">
        <f>+[1]Balanza!AP215</f>
        <v>1678512652.2599998</v>
      </c>
      <c r="C267" s="30"/>
      <c r="D267" s="27">
        <v>0</v>
      </c>
      <c r="E267" s="3"/>
    </row>
    <row r="268" spans="1:9" x14ac:dyDescent="0.25">
      <c r="A268" s="155" t="s">
        <v>145</v>
      </c>
      <c r="B268" s="27">
        <f>+[1]Balanza!AP217</f>
        <v>1220000.58</v>
      </c>
      <c r="C268" s="30"/>
      <c r="D268" s="27">
        <v>0</v>
      </c>
      <c r="E268" s="3"/>
    </row>
    <row r="269" spans="1:9" ht="16.5" customHeight="1" x14ac:dyDescent="0.25">
      <c r="A269" s="155" t="str">
        <f>+'[2]Balanza de comprobacion'!C100</f>
        <v>Transferencias corrientes a otras Intituciones Públicas-Conavhisida</v>
      </c>
      <c r="B269" s="156">
        <f>+[1]Balanza!AP216</f>
        <v>159008.21000000002</v>
      </c>
      <c r="C269" s="155"/>
      <c r="D269" s="27">
        <v>0</v>
      </c>
      <c r="E269" s="3"/>
    </row>
    <row r="270" spans="1:9" ht="23.25" customHeight="1" thickBot="1" x14ac:dyDescent="0.3">
      <c r="A270" s="157" t="s">
        <v>146</v>
      </c>
      <c r="B270" s="33">
        <f>SUM(B262:B269)</f>
        <v>4215056445.8000002</v>
      </c>
      <c r="C270" s="46"/>
      <c r="D270" s="33">
        <f>SUM(D262:D269)</f>
        <v>4142104453.71</v>
      </c>
      <c r="E270" s="3"/>
    </row>
    <row r="271" spans="1:9" ht="16.5" thickTop="1" x14ac:dyDescent="0.25">
      <c r="A271" s="5"/>
      <c r="B271" s="57"/>
      <c r="C271" s="46"/>
      <c r="D271" s="158"/>
      <c r="E271" s="3"/>
    </row>
    <row r="272" spans="1:9" x14ac:dyDescent="0.25">
      <c r="A272" s="144" t="s">
        <v>147</v>
      </c>
      <c r="B272" s="47"/>
      <c r="C272" s="2"/>
      <c r="D272" s="47"/>
      <c r="E272" s="3"/>
    </row>
    <row r="273" spans="1:5" x14ac:dyDescent="0.25">
      <c r="B273" s="47"/>
      <c r="C273" s="2"/>
      <c r="D273" s="47"/>
      <c r="E273" s="3"/>
    </row>
    <row r="274" spans="1:5" ht="18" customHeight="1" x14ac:dyDescent="0.25">
      <c r="A274" s="181" t="s">
        <v>148</v>
      </c>
      <c r="B274" s="181"/>
      <c r="C274" s="181"/>
      <c r="D274" s="181"/>
      <c r="E274" s="3"/>
    </row>
    <row r="275" spans="1:5" x14ac:dyDescent="0.25">
      <c r="C275" s="30"/>
      <c r="D275" s="154"/>
      <c r="E275" s="3"/>
    </row>
    <row r="276" spans="1:5" x14ac:dyDescent="0.25">
      <c r="A276" s="180" t="s">
        <v>39</v>
      </c>
      <c r="B276" s="9">
        <v>2025</v>
      </c>
      <c r="C276" s="2"/>
      <c r="D276" s="11">
        <v>2024</v>
      </c>
      <c r="E276" s="3"/>
    </row>
    <row r="277" spans="1:5" x14ac:dyDescent="0.25">
      <c r="A277" s="180"/>
      <c r="B277" s="36"/>
      <c r="C277" s="2"/>
      <c r="D277" s="36"/>
      <c r="E277" s="3"/>
    </row>
    <row r="278" spans="1:5" x14ac:dyDescent="0.25">
      <c r="A278" s="159" t="str">
        <f>+'[2]Balanza de comprobacion'!C156</f>
        <v>Materiales de limpieza consumidos</v>
      </c>
      <c r="B278" s="18">
        <f>+[1]Balanza!AP184</f>
        <v>5010930.8600000003</v>
      </c>
      <c r="C278" s="23"/>
      <c r="D278" s="18">
        <v>0</v>
      </c>
      <c r="E278" s="3"/>
    </row>
    <row r="279" spans="1:5" x14ac:dyDescent="0.25">
      <c r="A279" s="124" t="s">
        <v>149</v>
      </c>
      <c r="B279" s="38">
        <v>0</v>
      </c>
      <c r="C279" s="23"/>
      <c r="D279" s="18">
        <v>1073741</v>
      </c>
      <c r="E279" s="3"/>
    </row>
    <row r="280" spans="1:5" x14ac:dyDescent="0.25">
      <c r="A280" s="159" t="str">
        <f>+'[2]Balanza de comprobacion'!C143</f>
        <v>Reparaciones y obras menores en edificaciones</v>
      </c>
      <c r="B280" s="38">
        <f>+[1]Balanza!AP156</f>
        <v>35555681.689999998</v>
      </c>
      <c r="C280" s="17"/>
      <c r="D280" s="38">
        <v>0</v>
      </c>
      <c r="E280" s="3"/>
    </row>
    <row r="281" spans="1:5" x14ac:dyDescent="0.25">
      <c r="A281" s="160" t="s">
        <v>150</v>
      </c>
      <c r="B281" s="38">
        <v>0</v>
      </c>
      <c r="C281" s="17"/>
      <c r="D281" s="161">
        <v>138006.9</v>
      </c>
      <c r="E281" s="3"/>
    </row>
    <row r="282" spans="1:5" x14ac:dyDescent="0.25">
      <c r="A282" s="124" t="s">
        <v>151</v>
      </c>
      <c r="B282" s="38">
        <v>0</v>
      </c>
      <c r="C282" s="17"/>
      <c r="D282" s="38">
        <v>2170191173.75</v>
      </c>
      <c r="E282" s="3"/>
    </row>
    <row r="283" spans="1:5" x14ac:dyDescent="0.25">
      <c r="A283" s="159" t="str">
        <f>+'[2]Balanza de comprobacion'!C144</f>
        <v>Mantenimiento y reparación de equipos de transporte, tracción y elevación</v>
      </c>
      <c r="B283" s="38">
        <f>+[1]Balanza!AP157</f>
        <v>46886333.260000005</v>
      </c>
      <c r="C283" s="17"/>
      <c r="D283" s="38">
        <v>0</v>
      </c>
      <c r="E283" s="3"/>
    </row>
    <row r="284" spans="1:5" x14ac:dyDescent="0.25">
      <c r="A284" s="159" t="s">
        <v>152</v>
      </c>
      <c r="B284" s="38">
        <f>+[1]Balanza!AP158</f>
        <v>45210713.329999998</v>
      </c>
      <c r="C284" s="17"/>
      <c r="D284" s="38">
        <v>0</v>
      </c>
      <c r="E284" s="3"/>
    </row>
    <row r="285" spans="1:5" x14ac:dyDescent="0.25">
      <c r="A285" s="159" t="s">
        <v>153</v>
      </c>
      <c r="B285" s="38">
        <v>0</v>
      </c>
      <c r="C285" s="17"/>
      <c r="D285" s="38">
        <v>8225487.7200000007</v>
      </c>
      <c r="E285" s="3"/>
    </row>
    <row r="286" spans="1:5" ht="15" customHeight="1" x14ac:dyDescent="0.25">
      <c r="A286" s="159" t="str">
        <f>+'[2]Balanza de comprobacion'!C154</f>
        <v>Combustibles consumidos</v>
      </c>
      <c r="B286" s="38">
        <f>+[1]Balanza!AP181</f>
        <v>49492926.720000006</v>
      </c>
      <c r="C286" s="17"/>
      <c r="D286" s="38">
        <v>34050726.479999997</v>
      </c>
    </row>
    <row r="287" spans="1:5" ht="15" customHeight="1" x14ac:dyDescent="0.25">
      <c r="A287" s="159" t="s">
        <v>154</v>
      </c>
      <c r="B287" s="38">
        <f>+[1]Balanza!AP180</f>
        <v>5428717.4199999999</v>
      </c>
      <c r="C287" s="17"/>
      <c r="D287" s="38">
        <v>0</v>
      </c>
    </row>
    <row r="288" spans="1:5" ht="15" customHeight="1" x14ac:dyDescent="0.25">
      <c r="A288" s="159" t="s">
        <v>155</v>
      </c>
      <c r="B288" s="38">
        <v>0</v>
      </c>
      <c r="C288" s="17"/>
      <c r="D288" s="38">
        <v>4065734138.4200006</v>
      </c>
    </row>
    <row r="289" spans="1:6" s="71" customFormat="1" ht="15" customHeight="1" x14ac:dyDescent="0.25">
      <c r="A289" s="162" t="s">
        <v>156</v>
      </c>
      <c r="B289" s="163">
        <f>+[1]Balanza!AP203</f>
        <v>331633.58</v>
      </c>
      <c r="C289" s="164"/>
      <c r="D289" s="163"/>
    </row>
    <row r="290" spans="1:6" ht="15" customHeight="1" x14ac:dyDescent="0.25">
      <c r="A290" s="159" t="str">
        <f>+'[2]Balanza de comprobacion'!C151</f>
        <v>Productos medicinales para uso humano</v>
      </c>
      <c r="B290" s="38">
        <f>+[1]Balanza!AP172</f>
        <v>3226398624.96</v>
      </c>
      <c r="C290" s="17"/>
      <c r="D290" s="38">
        <v>0</v>
      </c>
    </row>
    <row r="291" spans="1:6" ht="34.5" customHeight="1" x14ac:dyDescent="0.25">
      <c r="A291" s="159" t="str">
        <f>+'[2]Balanza de comprobacion'!C155</f>
        <v>Otros materiales y suministros de defensa, orden publico, proteccion y seguridad</v>
      </c>
      <c r="B291" s="38">
        <f>+[1]Balanza!AP183</f>
        <v>237770</v>
      </c>
      <c r="C291" s="17"/>
      <c r="D291" s="38">
        <v>0</v>
      </c>
    </row>
    <row r="292" spans="1:6" x14ac:dyDescent="0.25">
      <c r="A292" s="159" t="s">
        <v>157</v>
      </c>
      <c r="B292" s="38">
        <f>+[1]Balanza!AP185</f>
        <v>22450376.5</v>
      </c>
      <c r="C292" s="17"/>
      <c r="D292" s="38">
        <v>0</v>
      </c>
    </row>
    <row r="293" spans="1:6" x14ac:dyDescent="0.25">
      <c r="A293" s="159" t="s">
        <v>158</v>
      </c>
      <c r="B293" s="38">
        <f>+[1]Balanza!AP171</f>
        <v>726943.48</v>
      </c>
      <c r="C293" s="17"/>
      <c r="D293" s="38">
        <v>0</v>
      </c>
    </row>
    <row r="294" spans="1:6" x14ac:dyDescent="0.25">
      <c r="A294" s="159" t="s">
        <v>159</v>
      </c>
      <c r="B294" s="38">
        <f>+[1]Balanza!AP174</f>
        <v>59831508.079999998</v>
      </c>
      <c r="C294" s="17"/>
      <c r="D294" s="38">
        <v>0</v>
      </c>
    </row>
    <row r="295" spans="1:6" x14ac:dyDescent="0.25">
      <c r="A295" s="159" t="str">
        <f>+'[2]Balanza de comprobacion'!C157</f>
        <v>Otros materiales y suministros para consumo y prestación de servicios</v>
      </c>
      <c r="B295" s="38">
        <f>+[1]Balanza!AP186</f>
        <v>1884574.4499999997</v>
      </c>
      <c r="C295" s="17"/>
      <c r="D295" s="38">
        <v>0</v>
      </c>
    </row>
    <row r="296" spans="1:6" x14ac:dyDescent="0.25">
      <c r="A296" s="159" t="s">
        <v>160</v>
      </c>
      <c r="B296" s="38">
        <f>+[1]Balanza!AP176</f>
        <v>113870</v>
      </c>
      <c r="C296" s="17"/>
      <c r="D296" s="38">
        <v>0</v>
      </c>
    </row>
    <row r="297" spans="1:6" ht="21.75" customHeight="1" thickBot="1" x14ac:dyDescent="0.3">
      <c r="A297" s="165" t="s">
        <v>161</v>
      </c>
      <c r="B297" s="33">
        <f>SUM(B278:B296)</f>
        <v>3499560604.3299999</v>
      </c>
      <c r="C297" s="46"/>
      <c r="D297" s="33">
        <f>SUM(D278:D296)</f>
        <v>6279413274.2700005</v>
      </c>
      <c r="F297" s="31"/>
    </row>
    <row r="298" spans="1:6" ht="16.5" thickTop="1" x14ac:dyDescent="0.25">
      <c r="A298" s="5"/>
      <c r="B298" s="57"/>
      <c r="C298" s="46"/>
      <c r="D298" s="57"/>
    </row>
    <row r="299" spans="1:6" ht="30.75" customHeight="1" x14ac:dyDescent="0.25">
      <c r="A299" s="183" t="s">
        <v>162</v>
      </c>
      <c r="B299" s="183"/>
      <c r="C299" s="183"/>
      <c r="D299" s="183"/>
    </row>
    <row r="300" spans="1:6" x14ac:dyDescent="0.25">
      <c r="A300" s="5"/>
      <c r="B300" s="57"/>
      <c r="C300" s="46"/>
      <c r="D300" s="57"/>
    </row>
    <row r="301" spans="1:6" ht="18.75" customHeight="1" x14ac:dyDescent="0.25">
      <c r="B301" s="47"/>
      <c r="C301" s="2"/>
      <c r="D301" s="47"/>
    </row>
    <row r="302" spans="1:6" x14ac:dyDescent="0.25">
      <c r="A302" s="5" t="s">
        <v>163</v>
      </c>
      <c r="B302" s="147"/>
      <c r="C302" s="30"/>
      <c r="D302" s="166"/>
    </row>
    <row r="303" spans="1:6" ht="15" customHeight="1" x14ac:dyDescent="0.25">
      <c r="B303" s="47"/>
      <c r="C303" s="2"/>
      <c r="D303" s="47"/>
      <c r="E303" s="167"/>
    </row>
    <row r="304" spans="1:6" ht="53.25" customHeight="1" x14ac:dyDescent="0.25">
      <c r="A304" s="182" t="s">
        <v>164</v>
      </c>
      <c r="B304" s="182"/>
      <c r="C304" s="182"/>
      <c r="D304" s="182"/>
      <c r="E304" s="167"/>
    </row>
    <row r="305" spans="1:10" ht="15" customHeight="1" x14ac:dyDescent="0.25">
      <c r="A305" s="168"/>
      <c r="B305" s="147"/>
      <c r="C305" s="30"/>
      <c r="D305" s="166"/>
      <c r="E305" s="167"/>
    </row>
    <row r="306" spans="1:10" ht="15" customHeight="1" x14ac:dyDescent="0.25">
      <c r="A306" s="180" t="s">
        <v>39</v>
      </c>
      <c r="B306" s="9">
        <v>2025</v>
      </c>
      <c r="C306" s="30"/>
      <c r="D306" s="11">
        <v>2024</v>
      </c>
      <c r="E306" s="167"/>
      <c r="F306" s="71"/>
    </row>
    <row r="307" spans="1:10" ht="15" customHeight="1" x14ac:dyDescent="0.25">
      <c r="A307" s="180"/>
      <c r="B307" s="147"/>
      <c r="C307" s="30"/>
      <c r="D307" s="147"/>
      <c r="E307" s="167"/>
      <c r="F307" s="71"/>
    </row>
    <row r="308" spans="1:10" ht="15" customHeight="1" x14ac:dyDescent="0.25">
      <c r="A308" s="123" t="s">
        <v>165</v>
      </c>
      <c r="B308" s="169">
        <v>0</v>
      </c>
      <c r="C308" s="30"/>
      <c r="D308" s="147">
        <v>839664854.36038971</v>
      </c>
      <c r="E308" s="167"/>
      <c r="F308" s="71"/>
    </row>
    <row r="309" spans="1:10" ht="15" customHeight="1" x14ac:dyDescent="0.25">
      <c r="A309" s="159" t="s">
        <v>166</v>
      </c>
      <c r="B309" s="170">
        <f>+[1]Balanza!AP187</f>
        <v>65921758.880000003</v>
      </c>
      <c r="C309" s="30"/>
      <c r="D309" s="27">
        <v>0</v>
      </c>
      <c r="E309" s="167"/>
      <c r="F309" s="71"/>
      <c r="H309" s="171"/>
      <c r="I309" s="171"/>
      <c r="J309" s="172"/>
    </row>
    <row r="310" spans="1:10" ht="15" customHeight="1" x14ac:dyDescent="0.25">
      <c r="A310" s="159" t="s">
        <v>167</v>
      </c>
      <c r="B310" s="170">
        <f>+[1]Balanza!AP188</f>
        <v>602865.38</v>
      </c>
      <c r="C310" s="30"/>
      <c r="D310" s="147">
        <v>0</v>
      </c>
      <c r="E310" s="167"/>
      <c r="F310" s="71"/>
      <c r="H310" s="171"/>
      <c r="I310" s="171"/>
      <c r="J310" s="172"/>
    </row>
    <row r="311" spans="1:10" ht="15" customHeight="1" x14ac:dyDescent="0.25">
      <c r="A311" s="159" t="s">
        <v>168</v>
      </c>
      <c r="B311" s="170">
        <f>+[1]Balanza!AP189</f>
        <v>699967550.07000005</v>
      </c>
      <c r="C311" s="30"/>
      <c r="D311" s="147">
        <v>0</v>
      </c>
      <c r="E311" s="167"/>
      <c r="F311" s="71"/>
      <c r="H311" s="171"/>
      <c r="I311" s="171"/>
      <c r="J311" s="172"/>
    </row>
    <row r="312" spans="1:10" ht="15" customHeight="1" x14ac:dyDescent="0.25">
      <c r="A312" s="159" t="s">
        <v>169</v>
      </c>
      <c r="B312" s="170">
        <f>+[1]Balanza!AP190</f>
        <v>269758906.85999995</v>
      </c>
      <c r="C312" s="30"/>
      <c r="D312" s="147">
        <v>0</v>
      </c>
      <c r="E312" s="167"/>
      <c r="H312" s="171"/>
      <c r="I312" s="171"/>
      <c r="J312" s="172"/>
    </row>
    <row r="313" spans="1:10" ht="15" customHeight="1" x14ac:dyDescent="0.25">
      <c r="A313" s="159" t="s">
        <v>170</v>
      </c>
      <c r="B313" s="170">
        <f>+[1]Balanza!AP192</f>
        <v>683966.4099999998</v>
      </c>
      <c r="C313" s="30"/>
      <c r="D313" s="147">
        <v>0</v>
      </c>
      <c r="E313" s="167"/>
      <c r="H313" s="171"/>
      <c r="I313" s="171"/>
      <c r="J313" s="172"/>
    </row>
    <row r="314" spans="1:10" ht="15" customHeight="1" x14ac:dyDescent="0.25">
      <c r="A314" s="159" t="s">
        <v>171</v>
      </c>
      <c r="B314" s="170">
        <f>+[1]Balanza!AP194</f>
        <v>132817618.51000001</v>
      </c>
      <c r="C314" s="30"/>
      <c r="D314" s="147">
        <v>0</v>
      </c>
      <c r="E314" s="167"/>
      <c r="H314" s="171"/>
      <c r="I314" s="171"/>
      <c r="J314" s="172"/>
    </row>
    <row r="315" spans="1:10" ht="15" customHeight="1" x14ac:dyDescent="0.25">
      <c r="A315" s="124" t="s">
        <v>172</v>
      </c>
      <c r="B315" s="16">
        <f>+[1]Balanza!AP197</f>
        <v>81345941.679999992</v>
      </c>
      <c r="D315" s="147">
        <v>0</v>
      </c>
      <c r="E315" s="167"/>
    </row>
    <row r="316" spans="1:10" ht="15" customHeight="1" x14ac:dyDescent="0.25">
      <c r="A316" s="124" t="str">
        <f>+'[2]Balanza de comprobacion'!C140</f>
        <v>Seguros de bienes muebles</v>
      </c>
      <c r="B316" s="16">
        <f>+[1]Balanza!AP155</f>
        <v>43999382.109999999</v>
      </c>
      <c r="D316" s="147">
        <v>80584028.479610205</v>
      </c>
      <c r="E316" s="167"/>
    </row>
    <row r="317" spans="1:10" ht="15" customHeight="1" x14ac:dyDescent="0.25">
      <c r="A317" s="124" t="s">
        <v>173</v>
      </c>
      <c r="B317" s="16">
        <f>+[1]Balanza!AP196</f>
        <v>38226733.560000002</v>
      </c>
      <c r="D317" s="147">
        <v>0</v>
      </c>
      <c r="E317" s="167"/>
      <c r="F317" s="31"/>
    </row>
    <row r="318" spans="1:10" ht="15" customHeight="1" x14ac:dyDescent="0.25">
      <c r="A318" s="124" t="s">
        <v>174</v>
      </c>
      <c r="B318" s="16">
        <f>+[1]Balanza!AP198</f>
        <v>637.07000000000005</v>
      </c>
      <c r="D318" s="147">
        <v>0</v>
      </c>
      <c r="E318" s="167"/>
      <c r="F318" s="31"/>
      <c r="G318" s="19"/>
    </row>
    <row r="319" spans="1:10" ht="15" customHeight="1" x14ac:dyDescent="0.25">
      <c r="A319" s="124" t="s">
        <v>175</v>
      </c>
      <c r="B319" s="16">
        <f>+[1]Balanza!AP199</f>
        <v>4861.9399999999996</v>
      </c>
      <c r="D319" s="147">
        <v>0</v>
      </c>
      <c r="E319" s="167"/>
      <c r="F319" s="19"/>
    </row>
    <row r="320" spans="1:10" ht="15" customHeight="1" x14ac:dyDescent="0.25">
      <c r="A320" s="124" t="s">
        <v>176</v>
      </c>
      <c r="B320" s="16">
        <f>+[1]Balanza!AP200</f>
        <v>58194.14</v>
      </c>
      <c r="D320" s="147">
        <v>0</v>
      </c>
      <c r="E320" s="167"/>
    </row>
    <row r="321" spans="1:5" ht="15" customHeight="1" thickBot="1" x14ac:dyDescent="0.3">
      <c r="A321" s="144" t="s">
        <v>76</v>
      </c>
      <c r="B321" s="33">
        <f>SUM(B308:B320)</f>
        <v>1333388416.6100001</v>
      </c>
      <c r="C321" s="46"/>
      <c r="D321" s="33">
        <f>SUM(D308:D320)</f>
        <v>920248882.83999991</v>
      </c>
      <c r="E321" s="167"/>
    </row>
    <row r="322" spans="1:5" ht="15" customHeight="1" thickTop="1" x14ac:dyDescent="0.25">
      <c r="A322" s="124"/>
      <c r="B322" s="147"/>
      <c r="C322" s="30"/>
      <c r="D322" s="147"/>
      <c r="E322" s="167"/>
    </row>
    <row r="323" spans="1:5" ht="15" customHeight="1" x14ac:dyDescent="0.25">
      <c r="A323" s="124"/>
      <c r="B323" s="173"/>
      <c r="C323" s="152"/>
      <c r="D323" s="166"/>
      <c r="E323" s="167"/>
    </row>
    <row r="324" spans="1:5" ht="15" customHeight="1" x14ac:dyDescent="0.25">
      <c r="A324" s="144" t="s">
        <v>177</v>
      </c>
      <c r="C324" s="30"/>
      <c r="E324" s="167"/>
    </row>
    <row r="325" spans="1:5" ht="15" customHeight="1" x14ac:dyDescent="0.25">
      <c r="A325" s="144"/>
      <c r="C325" s="30"/>
      <c r="E325" s="167"/>
    </row>
    <row r="326" spans="1:5" ht="15" customHeight="1" x14ac:dyDescent="0.25">
      <c r="A326" s="181" t="s">
        <v>178</v>
      </c>
      <c r="B326" s="181"/>
      <c r="C326" s="181"/>
      <c r="D326" s="181"/>
      <c r="E326" s="167"/>
    </row>
    <row r="327" spans="1:5" ht="15" customHeight="1" x14ac:dyDescent="0.25">
      <c r="A327" s="145"/>
      <c r="B327" s="174"/>
      <c r="C327" s="145"/>
      <c r="D327" s="174"/>
      <c r="E327" s="167"/>
    </row>
    <row r="328" spans="1:5" ht="15" customHeight="1" x14ac:dyDescent="0.25">
      <c r="A328" s="180" t="s">
        <v>39</v>
      </c>
      <c r="B328" s="9">
        <v>2025</v>
      </c>
      <c r="D328" s="11">
        <v>2024</v>
      </c>
      <c r="E328" s="167"/>
    </row>
    <row r="329" spans="1:5" ht="15" customHeight="1" x14ac:dyDescent="0.25">
      <c r="A329" s="180"/>
      <c r="B329" s="36"/>
      <c r="D329" s="36"/>
      <c r="E329" s="167"/>
    </row>
    <row r="330" spans="1:5" x14ac:dyDescent="0.25">
      <c r="A330" s="124" t="s">
        <v>179</v>
      </c>
      <c r="B330" s="147">
        <f>+[1]Balanza!AP126</f>
        <v>49833330.469999991</v>
      </c>
      <c r="C330" s="30"/>
      <c r="D330" s="147">
        <v>0</v>
      </c>
      <c r="E330" s="167"/>
    </row>
    <row r="331" spans="1:5" x14ac:dyDescent="0.25">
      <c r="A331" s="124" t="s">
        <v>180</v>
      </c>
      <c r="B331" s="147">
        <v>0</v>
      </c>
      <c r="C331" s="30"/>
      <c r="D331" s="147">
        <v>1990847384.1099999</v>
      </c>
      <c r="E331" s="167"/>
    </row>
    <row r="332" spans="1:5" x14ac:dyDescent="0.25">
      <c r="A332" s="124" t="s">
        <v>181</v>
      </c>
      <c r="B332" s="147">
        <f>+[1]Balanza!AP130</f>
        <v>982641.2</v>
      </c>
      <c r="C332" s="30"/>
      <c r="D332" s="147"/>
      <c r="E332" s="167"/>
    </row>
    <row r="333" spans="1:5" x14ac:dyDescent="0.25">
      <c r="A333" s="124" t="s">
        <v>182</v>
      </c>
      <c r="B333" s="147">
        <f>+[1]Balanza!AP167</f>
        <v>7013341.8300000001</v>
      </c>
      <c r="C333" s="30"/>
      <c r="D333" s="147">
        <v>0</v>
      </c>
      <c r="E333" s="167"/>
    </row>
    <row r="334" spans="1:5" x14ac:dyDescent="0.25">
      <c r="A334" s="175" t="s">
        <v>183</v>
      </c>
      <c r="B334" s="169">
        <f>+[1]Balanza!AP168</f>
        <v>1431239.2</v>
      </c>
      <c r="C334" s="30"/>
      <c r="D334" s="147">
        <v>0</v>
      </c>
      <c r="E334" s="167"/>
    </row>
    <row r="335" spans="1:5" x14ac:dyDescent="0.25">
      <c r="A335" s="175" t="s">
        <v>184</v>
      </c>
      <c r="B335" s="27">
        <v>0</v>
      </c>
      <c r="C335" s="30"/>
      <c r="D335" s="147">
        <v>895100</v>
      </c>
      <c r="E335" s="167"/>
    </row>
    <row r="336" spans="1:5" x14ac:dyDescent="0.25">
      <c r="A336" s="175" t="s">
        <v>185</v>
      </c>
      <c r="B336" s="169">
        <f>+[1]Balanza!AP141</f>
        <v>2997163.4400000004</v>
      </c>
      <c r="C336" s="30"/>
      <c r="D336" s="147">
        <v>0</v>
      </c>
      <c r="E336" s="167"/>
    </row>
    <row r="337" spans="1:5" x14ac:dyDescent="0.25">
      <c r="A337" s="175" t="s">
        <v>186</v>
      </c>
      <c r="B337" s="169">
        <f>+[1]Balanza!AP218</f>
        <v>394220.68</v>
      </c>
      <c r="C337" s="30"/>
      <c r="D337" s="147">
        <v>0</v>
      </c>
      <c r="E337" s="167"/>
    </row>
    <row r="338" spans="1:5" x14ac:dyDescent="0.25">
      <c r="A338" s="124" t="s">
        <v>187</v>
      </c>
      <c r="B338" s="147">
        <v>0</v>
      </c>
      <c r="C338" s="30"/>
      <c r="D338" s="147">
        <v>47816975.82</v>
      </c>
      <c r="E338" s="167"/>
    </row>
    <row r="339" spans="1:5" x14ac:dyDescent="0.25">
      <c r="A339" s="124" t="s">
        <v>188</v>
      </c>
      <c r="B339" s="147">
        <f>+[1]Balanza!AP169</f>
        <v>97307309.480000004</v>
      </c>
      <c r="C339" s="30"/>
      <c r="D339" s="147">
        <v>0</v>
      </c>
      <c r="E339" s="167"/>
    </row>
    <row r="340" spans="1:5" x14ac:dyDescent="0.25">
      <c r="A340" s="124" t="s">
        <v>189</v>
      </c>
      <c r="B340" s="147">
        <f>+[1]Balanza!AP128</f>
        <v>6014208.9800000004</v>
      </c>
      <c r="C340" s="30"/>
      <c r="D340" s="147">
        <v>0</v>
      </c>
      <c r="E340" s="167"/>
    </row>
    <row r="341" spans="1:5" x14ac:dyDescent="0.25">
      <c r="A341" s="124" t="str">
        <f>+'[2]Balanza de comprobacion'!C131</f>
        <v>Electricidad</v>
      </c>
      <c r="B341" s="147">
        <f>+[1]Balanza!AP129</f>
        <v>2129837969.55</v>
      </c>
      <c r="C341" s="30"/>
      <c r="D341" s="147">
        <v>0</v>
      </c>
      <c r="E341" s="167"/>
    </row>
    <row r="342" spans="1:5" ht="15" customHeight="1" x14ac:dyDescent="0.25">
      <c r="A342" s="124" t="str">
        <f>+'[2]Balanza de comprobacion'!C132</f>
        <v>Recolección de Residuos Sólidos</v>
      </c>
      <c r="B342" s="147">
        <f>+[1]Balanza!AP131</f>
        <v>59578</v>
      </c>
      <c r="C342" s="30"/>
      <c r="D342" s="147">
        <v>0</v>
      </c>
      <c r="E342" s="167"/>
    </row>
    <row r="343" spans="1:5" ht="15" customHeight="1" x14ac:dyDescent="0.25">
      <c r="A343" s="124" t="str">
        <f>+'[2]Balanza de comprobacion'!C133</f>
        <v>Publicidad  y propaganda</v>
      </c>
      <c r="B343" s="147">
        <f>+[1]Balanza!AP132</f>
        <v>22916569.769999996</v>
      </c>
      <c r="C343" s="30"/>
      <c r="D343" s="176">
        <v>22039732.190000001</v>
      </c>
      <c r="E343" s="124"/>
    </row>
    <row r="344" spans="1:5" ht="15" customHeight="1" x14ac:dyDescent="0.25">
      <c r="A344" s="124" t="str">
        <f>+'[2]Balanza de comprobacion'!C134</f>
        <v>Impresión y encuadernación</v>
      </c>
      <c r="B344" s="147">
        <f>+[1]Balanza!AP133</f>
        <v>8250947.46</v>
      </c>
      <c r="C344" s="30"/>
      <c r="D344" s="147">
        <v>0</v>
      </c>
      <c r="E344" s="124"/>
    </row>
    <row r="345" spans="1:5" ht="15" customHeight="1" x14ac:dyDescent="0.25">
      <c r="A345" s="124" t="str">
        <f>+'[2]Balanza de comprobacion'!C135</f>
        <v>Alquileres de equipos de trasnporte, tracción y elevación</v>
      </c>
      <c r="B345" s="18">
        <f>+[1]Balanza!AP146</f>
        <v>50954017.240000002</v>
      </c>
      <c r="D345" s="147">
        <v>0</v>
      </c>
      <c r="E345" s="167"/>
    </row>
    <row r="346" spans="1:5" ht="15" customHeight="1" x14ac:dyDescent="0.25">
      <c r="A346" s="124" t="str">
        <f>+'[2]Balanza de comprobacion'!C136</f>
        <v>Alquileres de maquinarias y equipos especializados</v>
      </c>
      <c r="B346" s="16">
        <f>+[1]Balanza!AP147</f>
        <v>28979525.469999999</v>
      </c>
      <c r="D346" s="147">
        <v>0</v>
      </c>
      <c r="E346" s="167"/>
    </row>
    <row r="347" spans="1:5" ht="15" customHeight="1" x14ac:dyDescent="0.25">
      <c r="A347" s="124" t="str">
        <f>+'[2]Balanza de comprobacion'!C137</f>
        <v>Alquileres de equipos y mobiliarios de oficina y alojamiento</v>
      </c>
      <c r="B347" s="169">
        <f>+[1]Balanza!AP149</f>
        <v>64076158.550000012</v>
      </c>
      <c r="C347" s="30"/>
      <c r="D347" s="147">
        <v>0</v>
      </c>
      <c r="E347" s="167"/>
    </row>
    <row r="348" spans="1:5" ht="17.25" customHeight="1" x14ac:dyDescent="0.25">
      <c r="A348" s="124" t="s">
        <v>190</v>
      </c>
      <c r="B348" s="169">
        <f>+[1]Balanza!AP152</f>
        <v>400000</v>
      </c>
      <c r="C348" s="30"/>
      <c r="D348" s="147">
        <v>398821443.56</v>
      </c>
      <c r="E348" s="167"/>
    </row>
    <row r="349" spans="1:5" x14ac:dyDescent="0.25">
      <c r="A349" s="124" t="str">
        <f>+'[2]Balanza de comprobacion'!C94</f>
        <v>Servicios Juridicos</v>
      </c>
      <c r="B349" s="44">
        <f>+[1]Balanza!AP159</f>
        <v>4780205.4400000004</v>
      </c>
      <c r="C349" s="2"/>
      <c r="D349" s="147">
        <v>0</v>
      </c>
      <c r="E349" s="124"/>
    </row>
    <row r="350" spans="1:5" x14ac:dyDescent="0.25">
      <c r="A350" s="124" t="s">
        <v>191</v>
      </c>
      <c r="B350" s="44">
        <f>+[1]Balanza!AP166</f>
        <v>511550</v>
      </c>
      <c r="C350" s="2"/>
      <c r="D350" s="147">
        <v>0</v>
      </c>
      <c r="E350" s="124"/>
    </row>
    <row r="351" spans="1:5" x14ac:dyDescent="0.25">
      <c r="A351" s="124" t="s">
        <v>192</v>
      </c>
      <c r="B351" s="44">
        <f>+[1]Balanza!AP161</f>
        <v>429230.89</v>
      </c>
      <c r="C351" s="2"/>
      <c r="D351" s="147">
        <v>0</v>
      </c>
      <c r="E351" s="124"/>
    </row>
    <row r="352" spans="1:5" x14ac:dyDescent="0.25">
      <c r="A352" s="124" t="s">
        <v>193</v>
      </c>
      <c r="B352" s="44">
        <v>0</v>
      </c>
      <c r="C352" s="2"/>
      <c r="D352" s="147">
        <v>5862746.3600000003</v>
      </c>
      <c r="E352" s="124"/>
    </row>
    <row r="353" spans="1:5" x14ac:dyDescent="0.25">
      <c r="A353" s="177" t="s">
        <v>194</v>
      </c>
      <c r="B353" s="44">
        <f>+[1]Balanza!AP162</f>
        <v>1708566.04</v>
      </c>
      <c r="C353" s="2"/>
      <c r="D353" s="147">
        <v>5781638.8899999997</v>
      </c>
      <c r="E353" s="124"/>
    </row>
    <row r="354" spans="1:5" x14ac:dyDescent="0.25">
      <c r="A354" s="124" t="s">
        <v>195</v>
      </c>
      <c r="B354" s="44">
        <f>+[1]Balanza!AP164</f>
        <v>11580118.23</v>
      </c>
      <c r="C354" s="30"/>
      <c r="D354" s="147">
        <v>0</v>
      </c>
      <c r="E354" s="167"/>
    </row>
    <row r="355" spans="1:5" ht="15" customHeight="1" x14ac:dyDescent="0.25">
      <c r="A355" s="124" t="s">
        <v>196</v>
      </c>
      <c r="B355" s="27">
        <f>+[1]Balanza!AP142</f>
        <v>4171357.35</v>
      </c>
      <c r="C355" s="30"/>
      <c r="D355" s="27">
        <v>0</v>
      </c>
      <c r="E355" s="167"/>
    </row>
    <row r="356" spans="1:5" ht="15" customHeight="1" x14ac:dyDescent="0.25">
      <c r="A356" s="124" t="str">
        <f>+'[2]Balanza de comprobacion'!C166</f>
        <v>Impuestos</v>
      </c>
      <c r="B356" s="27">
        <f>+[1]Balanza!AP220</f>
        <v>732029</v>
      </c>
      <c r="C356" s="30"/>
      <c r="D356" s="27">
        <v>0</v>
      </c>
    </row>
    <row r="357" spans="1:5" x14ac:dyDescent="0.25">
      <c r="A357" s="2" t="str">
        <f>+'[2]Balanza de comprobacion'!C167</f>
        <v>Multas y recargos moratorios por impuestos</v>
      </c>
      <c r="B357" s="47">
        <f>+[1]Balanza!AP221</f>
        <v>484150.43</v>
      </c>
      <c r="C357" s="30"/>
      <c r="D357" s="47">
        <v>0</v>
      </c>
      <c r="E357" s="167"/>
    </row>
    <row r="358" spans="1:5" x14ac:dyDescent="0.25">
      <c r="A358" s="2" t="s">
        <v>197</v>
      </c>
      <c r="B358" s="47">
        <f>+[1]Balanza!AP224</f>
        <v>551371.35000000009</v>
      </c>
      <c r="C358" s="30"/>
      <c r="D358" s="47">
        <v>0</v>
      </c>
      <c r="E358" s="167"/>
    </row>
    <row r="359" spans="1:5" x14ac:dyDescent="0.25">
      <c r="A359" s="2" t="s">
        <v>198</v>
      </c>
      <c r="B359" s="47">
        <f>+[1]Balanza!AP163</f>
        <v>14830906.77</v>
      </c>
      <c r="C359" s="30"/>
      <c r="D359" s="47">
        <v>0</v>
      </c>
      <c r="E359" s="167"/>
    </row>
    <row r="360" spans="1:5" x14ac:dyDescent="0.25">
      <c r="A360" s="2" t="s">
        <v>199</v>
      </c>
      <c r="B360" s="47">
        <f>+[1]Balanza!AP226</f>
        <v>1388.81</v>
      </c>
      <c r="C360" s="30"/>
      <c r="D360" s="47">
        <v>0</v>
      </c>
      <c r="E360" s="167"/>
    </row>
    <row r="361" spans="1:5" x14ac:dyDescent="0.25">
      <c r="A361" s="2" t="str">
        <f>+[1]Balanza!D139</f>
        <v>Pasajes</v>
      </c>
      <c r="B361" s="47">
        <f>+[1]Balanza!AP139</f>
        <v>1631033.77</v>
      </c>
      <c r="C361" s="30"/>
      <c r="D361" s="47">
        <v>0</v>
      </c>
      <c r="E361" s="167"/>
    </row>
    <row r="362" spans="1:5" ht="23.25" customHeight="1" thickBot="1" x14ac:dyDescent="0.3">
      <c r="A362" s="144" t="s">
        <v>200</v>
      </c>
      <c r="B362" s="33">
        <f>SUM(B330:B361)</f>
        <v>2512860129.3999991</v>
      </c>
      <c r="C362" s="30"/>
      <c r="D362" s="178">
        <f>SUM(D330:D361)</f>
        <v>2472065020.9299998</v>
      </c>
    </row>
    <row r="363" spans="1:5" ht="15" customHeight="1" thickTop="1" x14ac:dyDescent="0.25">
      <c r="B363" s="27" t="s">
        <v>17</v>
      </c>
      <c r="E363" s="167"/>
    </row>
    <row r="364" spans="1:5" ht="15" customHeight="1" x14ac:dyDescent="0.25">
      <c r="A364" s="144" t="s">
        <v>201</v>
      </c>
      <c r="C364" s="30"/>
    </row>
    <row r="365" spans="1:5" ht="15" customHeight="1" x14ac:dyDescent="0.25"/>
    <row r="366" spans="1:5" ht="15" customHeight="1" x14ac:dyDescent="0.25">
      <c r="A366" s="180" t="s">
        <v>39</v>
      </c>
      <c r="B366" s="9">
        <v>2025</v>
      </c>
      <c r="D366" s="11">
        <v>2024</v>
      </c>
    </row>
    <row r="367" spans="1:5" ht="15" customHeight="1" x14ac:dyDescent="0.25">
      <c r="A367" s="180"/>
    </row>
    <row r="368" spans="1:5" ht="15" customHeight="1" x14ac:dyDescent="0.25">
      <c r="A368" s="124" t="str">
        <f>+'[2]Balanza de comprobacion'!C160</f>
        <v>Comisiones por servicios financieros</v>
      </c>
      <c r="B368" s="27">
        <f>+[1]Balanza!AP165</f>
        <v>2193426.66</v>
      </c>
      <c r="C368" s="30"/>
      <c r="D368" s="27">
        <v>2336678.6800000002</v>
      </c>
    </row>
    <row r="369" spans="1:5" ht="18" customHeight="1" thickBot="1" x14ac:dyDescent="0.3">
      <c r="B369" s="33">
        <f>+B368</f>
        <v>2193426.66</v>
      </c>
      <c r="C369" s="46"/>
      <c r="D369" s="33">
        <f>+D368</f>
        <v>2336678.6800000002</v>
      </c>
    </row>
    <row r="370" spans="1:5" ht="15" customHeight="1" thickTop="1" x14ac:dyDescent="0.25"/>
    <row r="371" spans="1:5" ht="15" customHeight="1" x14ac:dyDescent="0.25"/>
    <row r="372" spans="1:5" ht="15" customHeight="1" x14ac:dyDescent="0.25"/>
    <row r="373" spans="1:5" ht="15" customHeight="1" x14ac:dyDescent="0.25"/>
    <row r="374" spans="1:5" ht="15" customHeight="1" x14ac:dyDescent="0.25"/>
    <row r="375" spans="1:5" ht="15" customHeight="1" x14ac:dyDescent="0.25"/>
    <row r="376" spans="1:5" ht="15" customHeight="1" x14ac:dyDescent="0.25"/>
    <row r="377" spans="1:5" x14ac:dyDescent="0.25">
      <c r="A377" s="124"/>
      <c r="C377" s="30"/>
      <c r="E377" s="179"/>
    </row>
    <row r="378" spans="1:5" x14ac:dyDescent="0.25">
      <c r="B378" s="47"/>
      <c r="C378" s="2"/>
      <c r="D378" s="47"/>
      <c r="E378" s="179"/>
    </row>
    <row r="379" spans="1:5" x14ac:dyDescent="0.25">
      <c r="B379" s="47"/>
      <c r="C379" s="2"/>
      <c r="D379" s="47"/>
      <c r="E379" s="179"/>
    </row>
    <row r="380" spans="1:5" ht="15" customHeight="1" x14ac:dyDescent="0.25">
      <c r="B380" s="47"/>
      <c r="C380" s="2"/>
      <c r="D380" s="47"/>
      <c r="E380" s="167"/>
    </row>
    <row r="381" spans="1:5" ht="15" customHeight="1" x14ac:dyDescent="0.25"/>
    <row r="382" spans="1:5" ht="15" customHeight="1" x14ac:dyDescent="0.25">
      <c r="B382" s="36"/>
      <c r="D382" s="36"/>
    </row>
    <row r="383" spans="1:5" ht="15" customHeight="1" x14ac:dyDescent="0.25">
      <c r="B383" s="47"/>
      <c r="C383" s="2"/>
      <c r="D383" s="47"/>
    </row>
    <row r="384" spans="1:5" ht="15" customHeight="1" x14ac:dyDescent="0.25"/>
    <row r="385" spans="2:4" ht="15" customHeight="1" x14ac:dyDescent="0.25"/>
    <row r="386" spans="2:4" ht="15" customHeight="1" x14ac:dyDescent="0.25"/>
    <row r="387" spans="2:4" ht="15" customHeight="1" x14ac:dyDescent="0.25"/>
    <row r="388" spans="2:4" ht="15" customHeight="1" x14ac:dyDescent="0.25">
      <c r="C388" s="30"/>
    </row>
    <row r="389" spans="2:4" ht="15" customHeight="1" x14ac:dyDescent="0.25">
      <c r="C389" s="30"/>
    </row>
    <row r="390" spans="2:4" ht="15" customHeight="1" x14ac:dyDescent="0.25">
      <c r="B390" s="47"/>
      <c r="C390" s="2"/>
      <c r="D390" s="47"/>
    </row>
    <row r="391" spans="2:4" ht="15" customHeight="1" x14ac:dyDescent="0.25">
      <c r="B391" s="47"/>
      <c r="C391" s="2"/>
      <c r="D391" s="47"/>
    </row>
    <row r="392" spans="2:4" ht="15" customHeight="1" x14ac:dyDescent="0.25">
      <c r="B392" s="47"/>
      <c r="C392" s="2"/>
      <c r="D392" s="47"/>
    </row>
    <row r="393" spans="2:4" ht="15" customHeight="1" x14ac:dyDescent="0.25">
      <c r="B393" s="47"/>
      <c r="C393" s="2"/>
      <c r="D393" s="47"/>
    </row>
    <row r="394" spans="2:4" ht="15" customHeight="1" x14ac:dyDescent="0.25">
      <c r="B394" s="47"/>
      <c r="C394" s="2"/>
      <c r="D394" s="47"/>
    </row>
    <row r="395" spans="2:4" ht="15" customHeight="1" x14ac:dyDescent="0.25">
      <c r="B395" s="47"/>
      <c r="C395" s="2"/>
      <c r="D395" s="47"/>
    </row>
    <row r="396" spans="2:4" ht="15" customHeight="1" x14ac:dyDescent="0.25">
      <c r="B396" s="47"/>
      <c r="C396" s="2"/>
      <c r="D396" s="47"/>
    </row>
    <row r="397" spans="2:4" ht="15" customHeight="1" x14ac:dyDescent="0.25">
      <c r="B397" s="47"/>
      <c r="C397" s="2"/>
      <c r="D397" s="47"/>
    </row>
    <row r="398" spans="2:4" ht="15" customHeight="1" x14ac:dyDescent="0.25">
      <c r="B398" s="47"/>
      <c r="C398" s="2"/>
      <c r="D398" s="47"/>
    </row>
    <row r="399" spans="2:4" ht="15" customHeight="1" x14ac:dyDescent="0.25">
      <c r="B399" s="47"/>
      <c r="C399" s="2"/>
      <c r="D399" s="47"/>
    </row>
    <row r="400" spans="2:4" ht="15" customHeight="1" x14ac:dyDescent="0.25">
      <c r="B400" s="47"/>
      <c r="C400" s="2"/>
      <c r="D400" s="47"/>
    </row>
    <row r="401" spans="2:4" ht="15" customHeight="1" x14ac:dyDescent="0.25">
      <c r="B401" s="47"/>
      <c r="C401" s="2"/>
      <c r="D401" s="47"/>
    </row>
    <row r="402" spans="2:4" ht="15" customHeight="1" x14ac:dyDescent="0.25"/>
    <row r="403" spans="2:4" ht="15" customHeight="1" x14ac:dyDescent="0.25">
      <c r="B403" s="47"/>
      <c r="C403" s="2"/>
      <c r="D403" s="47"/>
    </row>
    <row r="404" spans="2:4" ht="15" customHeight="1" x14ac:dyDescent="0.25">
      <c r="B404" s="47"/>
      <c r="C404" s="2"/>
      <c r="D404" s="47"/>
    </row>
    <row r="405" spans="2:4" ht="15" customHeight="1" x14ac:dyDescent="0.25">
      <c r="B405" s="47"/>
      <c r="C405" s="2"/>
      <c r="D405" s="47"/>
    </row>
    <row r="406" spans="2:4" ht="15" customHeight="1" x14ac:dyDescent="0.25">
      <c r="B406" s="47"/>
      <c r="C406" s="2"/>
      <c r="D406" s="47"/>
    </row>
    <row r="407" spans="2:4" x14ac:dyDescent="0.25">
      <c r="B407" s="47"/>
      <c r="C407" s="2"/>
      <c r="D407" s="47"/>
    </row>
    <row r="408" spans="2:4" x14ac:dyDescent="0.25">
      <c r="B408" s="47"/>
      <c r="C408" s="2"/>
      <c r="D408" s="47"/>
    </row>
    <row r="409" spans="2:4" x14ac:dyDescent="0.25">
      <c r="B409" s="47"/>
      <c r="C409" s="2"/>
      <c r="D409" s="47"/>
    </row>
    <row r="410" spans="2:4" x14ac:dyDescent="0.25">
      <c r="B410" s="47"/>
      <c r="C410" s="2"/>
      <c r="D410" s="47"/>
    </row>
    <row r="411" spans="2:4" x14ac:dyDescent="0.25">
      <c r="B411" s="47"/>
      <c r="C411" s="2"/>
      <c r="D411" s="47"/>
    </row>
    <row r="412" spans="2:4" x14ac:dyDescent="0.25">
      <c r="B412" s="47"/>
      <c r="C412" s="2"/>
      <c r="D412" s="47"/>
    </row>
  </sheetData>
  <mergeCells count="57">
    <mergeCell ref="A64:D65"/>
    <mergeCell ref="A1:E1"/>
    <mergeCell ref="A2:E2"/>
    <mergeCell ref="A3:E3"/>
    <mergeCell ref="A4:E4"/>
    <mergeCell ref="A54:D54"/>
    <mergeCell ref="G101:G102"/>
    <mergeCell ref="J68:K68"/>
    <mergeCell ref="J71:K71"/>
    <mergeCell ref="J72:K72"/>
    <mergeCell ref="A78:D78"/>
    <mergeCell ref="A90:D90"/>
    <mergeCell ref="A99:E99"/>
    <mergeCell ref="A101:A102"/>
    <mergeCell ref="B101:B102"/>
    <mergeCell ref="C101:C102"/>
    <mergeCell ref="D101:D102"/>
    <mergeCell ref="E101:E102"/>
    <mergeCell ref="A118:E118"/>
    <mergeCell ref="A119:E119"/>
    <mergeCell ref="A121:A122"/>
    <mergeCell ref="B121:B122"/>
    <mergeCell ref="C121:C122"/>
    <mergeCell ref="D121:D122"/>
    <mergeCell ref="E121:E122"/>
    <mergeCell ref="A128:A129"/>
    <mergeCell ref="B128:B129"/>
    <mergeCell ref="D128:D129"/>
    <mergeCell ref="E128:E129"/>
    <mergeCell ref="A133:A134"/>
    <mergeCell ref="B133:B134"/>
    <mergeCell ref="D133:D134"/>
    <mergeCell ref="E133:E134"/>
    <mergeCell ref="A219:D219"/>
    <mergeCell ref="A140:D140"/>
    <mergeCell ref="A141:A142"/>
    <mergeCell ref="A151:D151"/>
    <mergeCell ref="A162:D162"/>
    <mergeCell ref="A163:E163"/>
    <mergeCell ref="A174:D174"/>
    <mergeCell ref="A176:A177"/>
    <mergeCell ref="A183:D183"/>
    <mergeCell ref="A185:A186"/>
    <mergeCell ref="A196:D196"/>
    <mergeCell ref="A198:A199"/>
    <mergeCell ref="A366:A367"/>
    <mergeCell ref="A220:A221"/>
    <mergeCell ref="A255:E255"/>
    <mergeCell ref="A258:D258"/>
    <mergeCell ref="A260:A261"/>
    <mergeCell ref="A274:D274"/>
    <mergeCell ref="A276:A277"/>
    <mergeCell ref="A299:D299"/>
    <mergeCell ref="A304:D304"/>
    <mergeCell ref="A306:A307"/>
    <mergeCell ref="A326:D326"/>
    <mergeCell ref="A328:A329"/>
  </mergeCells>
  <conditionalFormatting sqref="A278:A295">
    <cfRule type="duplicateValues" dxfId="1" priority="2"/>
  </conditionalFormatting>
  <conditionalFormatting sqref="A308:B320">
    <cfRule type="duplicateValues" dxfId="0" priority="1"/>
  </conditionalFormatting>
  <pageMargins left="1.0629921259842521" right="0.43307086614173229" top="0.74" bottom="0.74" header="0.31496062992125984" footer="0.73"/>
  <pageSetup scale="58" orientation="portrait" r:id="rId1"/>
  <rowBreaks count="6" manualBreakCount="6">
    <brk id="75" max="16383" man="1"/>
    <brk id="135" max="4" man="1"/>
    <brk id="204" max="4" man="1"/>
    <brk id="270" max="16383" man="1"/>
    <brk id="369" max="4" man="1"/>
    <brk id="3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Notas  del 7 en adelante </vt:lpstr>
      <vt:lpstr>'Notas  del 7 en adelante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Enmanuel Eusebio Green</dc:creator>
  <cp:lastModifiedBy>Altagracia Peña Florian</cp:lastModifiedBy>
  <cp:lastPrinted>2026-01-29T22:09:42Z</cp:lastPrinted>
  <dcterms:created xsi:type="dcterms:W3CDTF">2026-01-29T18:44:09Z</dcterms:created>
  <dcterms:modified xsi:type="dcterms:W3CDTF">2026-01-29T22:41:30Z</dcterms:modified>
</cp:coreProperties>
</file>